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S:\Odbor informačních technologií\Interní dokumenty OI\Výzvy IROP\Výzva č.37 - Zlepšení podmínek ZŠ pro rozvoj klíčových kompetencí v Chomutově\VV + Technická specifikace\Upravené VV_122025\"/>
    </mc:Choice>
  </mc:AlternateContent>
  <xr:revisionPtr revIDLastSave="0" documentId="13_ncr:1_{0DD7CC65-7C59-4AFA-B7D6-061EA33F1EF1}" xr6:coauthVersionLast="47" xr6:coauthVersionMax="47" xr10:uidLastSave="{00000000-0000-0000-0000-000000000000}"/>
  <bookViews>
    <workbookView xWindow="11918" yWindow="0" windowWidth="12165" windowHeight="14362" firstSheet="1" activeTab="1" xr2:uid="{00000000-000D-0000-FFFF-FFFF00000000}"/>
  </bookViews>
  <sheets>
    <sheet name="Rekapitulace stavby" sheetId="1" r:id="rId1"/>
    <sheet name="učebna jazyky 42 - AV" sheetId="13" r:id="rId2"/>
    <sheet name="učebna fyziky 39 - AV" sheetId="20" r:id="rId3"/>
  </sheets>
  <definedNames>
    <definedName name="_xlnm._FilterDatabase" localSheetId="2" hidden="1">'učebna fyziky 39 - AV'!$C$126:$L$153</definedName>
    <definedName name="_xlnm._FilterDatabase" localSheetId="1" hidden="1">'učebna jazyky 42 - AV'!$C$127:$L$166</definedName>
    <definedName name="_xlnm.Print_Titles" localSheetId="0">'Rekapitulace stavby'!$92:$92</definedName>
    <definedName name="_xlnm.Print_Titles" localSheetId="2">'učebna fyziky 39 - AV'!$126:$126</definedName>
    <definedName name="_xlnm.Print_Titles" localSheetId="1">'učebna jazyky 42 - AV'!$127:$127</definedName>
    <definedName name="_xlnm.Print_Area" localSheetId="0">'Rekapitulace stavby'!$D$4:$AO$76,'Rekapitulace stavby'!$C$82:$AQ$100</definedName>
    <definedName name="_xlnm.Print_Area" localSheetId="2">'učebna fyziky 39 - AV'!$C$110:$L$153</definedName>
    <definedName name="_xlnm.Print_Area" localSheetId="1">'učebna jazyky 42 - AV'!$C$111:$L$166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L131" i="13" l="1"/>
  <c r="BL132" i="13"/>
  <c r="BL133" i="13"/>
  <c r="BL134" i="13"/>
  <c r="BL135" i="13"/>
  <c r="BL136" i="13"/>
  <c r="BL137" i="13"/>
  <c r="BL138" i="13"/>
  <c r="BL139" i="13"/>
  <c r="BL140" i="13"/>
  <c r="BL130" i="13"/>
  <c r="BL142" i="13"/>
  <c r="BL143" i="13"/>
  <c r="BL144" i="13"/>
  <c r="BL145" i="13"/>
  <c r="BL146" i="13"/>
  <c r="BL147" i="13"/>
  <c r="BL148" i="13"/>
  <c r="BL149" i="13"/>
  <c r="BL150" i="13"/>
  <c r="BL151" i="13"/>
  <c r="BL152" i="13"/>
  <c r="BL153" i="13"/>
  <c r="BL154" i="13"/>
  <c r="BL155" i="13"/>
  <c r="BL156" i="13"/>
  <c r="BL157" i="13"/>
  <c r="BL158" i="13"/>
  <c r="BL159" i="13"/>
  <c r="BL160" i="13"/>
  <c r="BL161" i="13"/>
  <c r="BL162" i="13"/>
  <c r="BL163" i="13"/>
  <c r="BL164" i="13"/>
  <c r="BL141" i="13"/>
  <c r="BL166" i="13"/>
  <c r="BL165" i="13"/>
  <c r="BL129" i="13"/>
  <c r="BL128" i="13"/>
  <c r="K128" i="13"/>
  <c r="K34" i="13"/>
  <c r="AG97" i="1"/>
  <c r="AG96" i="1"/>
  <c r="K131" i="13"/>
  <c r="BF131" i="13"/>
  <c r="K132" i="13"/>
  <c r="BF132" i="13"/>
  <c r="K133" i="13"/>
  <c r="BF133" i="13"/>
  <c r="K134" i="13"/>
  <c r="BF134" i="13"/>
  <c r="K135" i="13"/>
  <c r="BF135" i="13"/>
  <c r="K136" i="13"/>
  <c r="BF136" i="13"/>
  <c r="K137" i="13"/>
  <c r="BF137" i="13"/>
  <c r="K138" i="13"/>
  <c r="BF138" i="13"/>
  <c r="K139" i="13"/>
  <c r="BF139" i="13"/>
  <c r="K140" i="13"/>
  <c r="BF140" i="13"/>
  <c r="K142" i="13"/>
  <c r="BF142" i="13"/>
  <c r="K143" i="13"/>
  <c r="BF143" i="13"/>
  <c r="K144" i="13"/>
  <c r="BF144" i="13"/>
  <c r="K145" i="13"/>
  <c r="BF145" i="13"/>
  <c r="K146" i="13"/>
  <c r="BF146" i="13"/>
  <c r="K147" i="13"/>
  <c r="BF147" i="13"/>
  <c r="K148" i="13"/>
  <c r="BF148" i="13"/>
  <c r="K149" i="13"/>
  <c r="BF149" i="13"/>
  <c r="K150" i="13"/>
  <c r="BF150" i="13"/>
  <c r="K151" i="13"/>
  <c r="BF151" i="13"/>
  <c r="K152" i="13"/>
  <c r="BF152" i="13"/>
  <c r="K153" i="13"/>
  <c r="BF153" i="13"/>
  <c r="K154" i="13"/>
  <c r="BF154" i="13"/>
  <c r="K155" i="13"/>
  <c r="BF155" i="13"/>
  <c r="K156" i="13"/>
  <c r="BF156" i="13"/>
  <c r="K157" i="13"/>
  <c r="BF157" i="13"/>
  <c r="K158" i="13"/>
  <c r="BF158" i="13"/>
  <c r="K159" i="13"/>
  <c r="BF159" i="13"/>
  <c r="K160" i="13"/>
  <c r="BF160" i="13"/>
  <c r="K161" i="13"/>
  <c r="BF161" i="13"/>
  <c r="K162" i="13"/>
  <c r="BF162" i="13"/>
  <c r="K163" i="13"/>
  <c r="BF163" i="13"/>
  <c r="K164" i="13"/>
  <c r="BF164" i="13"/>
  <c r="K166" i="13"/>
  <c r="BF166" i="13"/>
  <c r="G37" i="13"/>
  <c r="AZ97" i="1"/>
  <c r="AZ96" i="1"/>
  <c r="AV96" i="1"/>
  <c r="BG131" i="13"/>
  <c r="BG132" i="13"/>
  <c r="BG133" i="13"/>
  <c r="BG134" i="13"/>
  <c r="BG135" i="13"/>
  <c r="BG136" i="13"/>
  <c r="BG137" i="13"/>
  <c r="BG138" i="13"/>
  <c r="BG139" i="13"/>
  <c r="BG140" i="13"/>
  <c r="BG142" i="13"/>
  <c r="BG143" i="13"/>
  <c r="BG144" i="13"/>
  <c r="BG145" i="13"/>
  <c r="BG146" i="13"/>
  <c r="BG147" i="13"/>
  <c r="BG148" i="13"/>
  <c r="BG149" i="13"/>
  <c r="BG150" i="13"/>
  <c r="BG151" i="13"/>
  <c r="BG152" i="13"/>
  <c r="BG153" i="13"/>
  <c r="BG154" i="13"/>
  <c r="BG155" i="13"/>
  <c r="BG156" i="13"/>
  <c r="BG157" i="13"/>
  <c r="BG158" i="13"/>
  <c r="BG159" i="13"/>
  <c r="BG160" i="13"/>
  <c r="BG161" i="13"/>
  <c r="BG162" i="13"/>
  <c r="BG163" i="13"/>
  <c r="BG164" i="13"/>
  <c r="BG166" i="13"/>
  <c r="G38" i="13"/>
  <c r="BA97" i="1"/>
  <c r="BA96" i="1"/>
  <c r="AW96" i="1"/>
  <c r="AT96" i="1"/>
  <c r="AN96" i="1"/>
  <c r="BL130" i="20"/>
  <c r="BL131" i="20"/>
  <c r="BL132" i="20"/>
  <c r="BL133" i="20"/>
  <c r="BL134" i="20"/>
  <c r="BL135" i="20"/>
  <c r="BL136" i="20"/>
  <c r="BL137" i="20"/>
  <c r="BL138" i="20"/>
  <c r="BL129" i="20"/>
  <c r="BL140" i="20"/>
  <c r="BL141" i="20"/>
  <c r="BL142" i="20"/>
  <c r="BL143" i="20"/>
  <c r="BL144" i="20"/>
  <c r="BL145" i="20"/>
  <c r="BL146" i="20"/>
  <c r="BL147" i="20"/>
  <c r="BL148" i="20"/>
  <c r="BL149" i="20"/>
  <c r="BL150" i="20"/>
  <c r="BL151" i="20"/>
  <c r="BL152" i="20"/>
  <c r="BL153" i="20"/>
  <c r="BL139" i="20"/>
  <c r="BL128" i="20"/>
  <c r="BL127" i="20"/>
  <c r="K127" i="20"/>
  <c r="K34" i="20"/>
  <c r="AG99" i="1"/>
  <c r="AG98" i="1"/>
  <c r="K130" i="20"/>
  <c r="BF130" i="20"/>
  <c r="K131" i="20"/>
  <c r="BF131" i="20"/>
  <c r="K132" i="20"/>
  <c r="BF132" i="20"/>
  <c r="K133" i="20"/>
  <c r="BF133" i="20"/>
  <c r="K134" i="20"/>
  <c r="BF134" i="20"/>
  <c r="K135" i="20"/>
  <c r="BF135" i="20"/>
  <c r="K136" i="20"/>
  <c r="BF136" i="20"/>
  <c r="K137" i="20"/>
  <c r="BF137" i="20"/>
  <c r="K138" i="20"/>
  <c r="BF138" i="20"/>
  <c r="K140" i="20"/>
  <c r="BF140" i="20"/>
  <c r="K141" i="20"/>
  <c r="BF141" i="20"/>
  <c r="K142" i="20"/>
  <c r="BF142" i="20"/>
  <c r="K143" i="20"/>
  <c r="BF143" i="20"/>
  <c r="K144" i="20"/>
  <c r="BF144" i="20"/>
  <c r="K145" i="20"/>
  <c r="BF145" i="20"/>
  <c r="K146" i="20"/>
  <c r="BF146" i="20"/>
  <c r="K147" i="20"/>
  <c r="BF147" i="20"/>
  <c r="K148" i="20"/>
  <c r="BF148" i="20"/>
  <c r="K149" i="20"/>
  <c r="BF149" i="20"/>
  <c r="K150" i="20"/>
  <c r="BF150" i="20"/>
  <c r="K151" i="20"/>
  <c r="BF151" i="20"/>
  <c r="K152" i="20"/>
  <c r="BF152" i="20"/>
  <c r="K153" i="20"/>
  <c r="BF153" i="20"/>
  <c r="G37" i="20"/>
  <c r="AZ99" i="1"/>
  <c r="AZ98" i="1"/>
  <c r="AV98" i="1"/>
  <c r="BG130" i="20"/>
  <c r="BG131" i="20"/>
  <c r="BG132" i="20"/>
  <c r="BG133" i="20"/>
  <c r="BG134" i="20"/>
  <c r="BG135" i="20"/>
  <c r="BG136" i="20"/>
  <c r="BG137" i="20"/>
  <c r="BG138" i="20"/>
  <c r="BG140" i="20"/>
  <c r="BG141" i="20"/>
  <c r="BG142" i="20"/>
  <c r="BG143" i="20"/>
  <c r="BG144" i="20"/>
  <c r="BG145" i="20"/>
  <c r="BG146" i="20"/>
  <c r="BG147" i="20"/>
  <c r="BG148" i="20"/>
  <c r="BG149" i="20"/>
  <c r="BG150" i="20"/>
  <c r="BG151" i="20"/>
  <c r="BG152" i="20"/>
  <c r="BG153" i="20"/>
  <c r="G38" i="20"/>
  <c r="BA99" i="1"/>
  <c r="BA98" i="1"/>
  <c r="AW98" i="1"/>
  <c r="AT98" i="1"/>
  <c r="AN98" i="1"/>
  <c r="AN95" i="1"/>
  <c r="AG95" i="1"/>
  <c r="K41" i="20"/>
  <c r="K40" i="20"/>
  <c r="AY99" i="1"/>
  <c r="K39" i="20"/>
  <c r="AX99" i="1"/>
  <c r="BJ153" i="20"/>
  <c r="BI153" i="20"/>
  <c r="BH153" i="20"/>
  <c r="U153" i="20"/>
  <c r="S153" i="20"/>
  <c r="Q153" i="20"/>
  <c r="BJ152" i="20"/>
  <c r="BI152" i="20"/>
  <c r="BH152" i="20"/>
  <c r="U152" i="20"/>
  <c r="S152" i="20"/>
  <c r="Q152" i="20"/>
  <c r="BJ151" i="20"/>
  <c r="BI151" i="20"/>
  <c r="BH151" i="20"/>
  <c r="U151" i="20"/>
  <c r="S151" i="20"/>
  <c r="Q151" i="20"/>
  <c r="BJ150" i="20"/>
  <c r="BI150" i="20"/>
  <c r="BH150" i="20"/>
  <c r="U150" i="20"/>
  <c r="S150" i="20"/>
  <c r="Q150" i="20"/>
  <c r="BJ149" i="20"/>
  <c r="BI149" i="20"/>
  <c r="BH149" i="20"/>
  <c r="U149" i="20"/>
  <c r="S149" i="20"/>
  <c r="Q149" i="20"/>
  <c r="BJ148" i="20"/>
  <c r="BI148" i="20"/>
  <c r="BH148" i="20"/>
  <c r="U148" i="20"/>
  <c r="S148" i="20"/>
  <c r="Q148" i="20"/>
  <c r="BJ147" i="20"/>
  <c r="BI147" i="20"/>
  <c r="BH147" i="20"/>
  <c r="U147" i="20"/>
  <c r="S147" i="20"/>
  <c r="Q147" i="20"/>
  <c r="BJ146" i="20"/>
  <c r="BI146" i="20"/>
  <c r="BH146" i="20"/>
  <c r="U146" i="20"/>
  <c r="S146" i="20"/>
  <c r="Q146" i="20"/>
  <c r="BJ145" i="20"/>
  <c r="BI145" i="20"/>
  <c r="BH145" i="20"/>
  <c r="U145" i="20"/>
  <c r="S145" i="20"/>
  <c r="Q145" i="20"/>
  <c r="BJ144" i="20"/>
  <c r="BI144" i="20"/>
  <c r="BH144" i="20"/>
  <c r="U144" i="20"/>
  <c r="S144" i="20"/>
  <c r="Q144" i="20"/>
  <c r="BJ143" i="20"/>
  <c r="BI143" i="20"/>
  <c r="BH143" i="20"/>
  <c r="U143" i="20"/>
  <c r="S143" i="20"/>
  <c r="Q143" i="20"/>
  <c r="BJ142" i="20"/>
  <c r="BI142" i="20"/>
  <c r="BH142" i="20"/>
  <c r="U142" i="20"/>
  <c r="S142" i="20"/>
  <c r="Q142" i="20"/>
  <c r="BJ141" i="20"/>
  <c r="BI141" i="20"/>
  <c r="BH141" i="20"/>
  <c r="U141" i="20"/>
  <c r="S141" i="20"/>
  <c r="Q141" i="20"/>
  <c r="BJ140" i="20"/>
  <c r="BI140" i="20"/>
  <c r="BH140" i="20"/>
  <c r="U140" i="20"/>
  <c r="S140" i="20"/>
  <c r="Q140" i="20"/>
  <c r="BJ138" i="20"/>
  <c r="BI138" i="20"/>
  <c r="BH138" i="20"/>
  <c r="U138" i="20"/>
  <c r="S138" i="20"/>
  <c r="Q138" i="20"/>
  <c r="BJ137" i="20"/>
  <c r="BI137" i="20"/>
  <c r="BH137" i="20"/>
  <c r="U137" i="20"/>
  <c r="S137" i="20"/>
  <c r="Q137" i="20"/>
  <c r="BJ136" i="20"/>
  <c r="BI136" i="20"/>
  <c r="BH136" i="20"/>
  <c r="U136" i="20"/>
  <c r="S136" i="20"/>
  <c r="Q136" i="20"/>
  <c r="BJ135" i="20"/>
  <c r="BI135" i="20"/>
  <c r="BH135" i="20"/>
  <c r="U135" i="20"/>
  <c r="S135" i="20"/>
  <c r="Q135" i="20"/>
  <c r="BJ134" i="20"/>
  <c r="BI134" i="20"/>
  <c r="BH134" i="20"/>
  <c r="U134" i="20"/>
  <c r="S134" i="20"/>
  <c r="Q134" i="20"/>
  <c r="BJ133" i="20"/>
  <c r="BI133" i="20"/>
  <c r="BH133" i="20"/>
  <c r="U133" i="20"/>
  <c r="S133" i="20"/>
  <c r="Q133" i="20"/>
  <c r="BJ132" i="20"/>
  <c r="BI132" i="20"/>
  <c r="BH132" i="20"/>
  <c r="U132" i="20"/>
  <c r="S132" i="20"/>
  <c r="Q132" i="20"/>
  <c r="BJ131" i="20"/>
  <c r="BI131" i="20"/>
  <c r="BH131" i="20"/>
  <c r="U131" i="20"/>
  <c r="S131" i="20"/>
  <c r="Q131" i="20"/>
  <c r="BJ130" i="20"/>
  <c r="BI130" i="20"/>
  <c r="BH130" i="20"/>
  <c r="U130" i="20"/>
  <c r="S130" i="20"/>
  <c r="Q130" i="20"/>
  <c r="K123" i="20"/>
  <c r="G123" i="20"/>
  <c r="G121" i="20"/>
  <c r="E119" i="20"/>
  <c r="K95" i="20"/>
  <c r="G95" i="20"/>
  <c r="G93" i="20"/>
  <c r="E91" i="20"/>
  <c r="K28" i="20"/>
  <c r="E28" i="20"/>
  <c r="K124" i="20"/>
  <c r="K27" i="20"/>
  <c r="K22" i="20"/>
  <c r="E22" i="20"/>
  <c r="G124" i="20"/>
  <c r="K21" i="20"/>
  <c r="K16" i="20"/>
  <c r="K121" i="20"/>
  <c r="E7" i="20"/>
  <c r="E113" i="20"/>
  <c r="K41" i="13"/>
  <c r="K40" i="13"/>
  <c r="AY97" i="1"/>
  <c r="K39" i="13"/>
  <c r="AX97" i="1"/>
  <c r="BJ166" i="13"/>
  <c r="BI166" i="13"/>
  <c r="BH166" i="13"/>
  <c r="U166" i="13"/>
  <c r="U165" i="13"/>
  <c r="S166" i="13"/>
  <c r="S165" i="13"/>
  <c r="Q166" i="13"/>
  <c r="Q165" i="13"/>
  <c r="BJ164" i="13"/>
  <c r="BI164" i="13"/>
  <c r="BH164" i="13"/>
  <c r="U164" i="13"/>
  <c r="S164" i="13"/>
  <c r="Q164" i="13"/>
  <c r="BJ163" i="13"/>
  <c r="BI163" i="13"/>
  <c r="BH163" i="13"/>
  <c r="U163" i="13"/>
  <c r="S163" i="13"/>
  <c r="Q163" i="13"/>
  <c r="BJ162" i="13"/>
  <c r="BI162" i="13"/>
  <c r="BH162" i="13"/>
  <c r="U162" i="13"/>
  <c r="S162" i="13"/>
  <c r="Q162" i="13"/>
  <c r="BJ161" i="13"/>
  <c r="BI161" i="13"/>
  <c r="BH161" i="13"/>
  <c r="U161" i="13"/>
  <c r="S161" i="13"/>
  <c r="Q161" i="13"/>
  <c r="BJ160" i="13"/>
  <c r="BI160" i="13"/>
  <c r="BH160" i="13"/>
  <c r="U160" i="13"/>
  <c r="S160" i="13"/>
  <c r="Q160" i="13"/>
  <c r="BJ159" i="13"/>
  <c r="BI159" i="13"/>
  <c r="BH159" i="13"/>
  <c r="U159" i="13"/>
  <c r="S159" i="13"/>
  <c r="Q159" i="13"/>
  <c r="BJ158" i="13"/>
  <c r="BI158" i="13"/>
  <c r="BH158" i="13"/>
  <c r="U158" i="13"/>
  <c r="S158" i="13"/>
  <c r="Q158" i="13"/>
  <c r="BJ157" i="13"/>
  <c r="BI157" i="13"/>
  <c r="BH157" i="13"/>
  <c r="U157" i="13"/>
  <c r="S157" i="13"/>
  <c r="Q157" i="13"/>
  <c r="BJ156" i="13"/>
  <c r="BI156" i="13"/>
  <c r="BH156" i="13"/>
  <c r="U156" i="13"/>
  <c r="S156" i="13"/>
  <c r="Q156" i="13"/>
  <c r="BJ155" i="13"/>
  <c r="BI155" i="13"/>
  <c r="BH155" i="13"/>
  <c r="U155" i="13"/>
  <c r="S155" i="13"/>
  <c r="Q155" i="13"/>
  <c r="BJ154" i="13"/>
  <c r="BI154" i="13"/>
  <c r="BH154" i="13"/>
  <c r="U154" i="13"/>
  <c r="S154" i="13"/>
  <c r="Q154" i="13"/>
  <c r="BJ153" i="13"/>
  <c r="BI153" i="13"/>
  <c r="BH153" i="13"/>
  <c r="U153" i="13"/>
  <c r="S153" i="13"/>
  <c r="Q153" i="13"/>
  <c r="BJ152" i="13"/>
  <c r="BI152" i="13"/>
  <c r="BH152" i="13"/>
  <c r="U152" i="13"/>
  <c r="S152" i="13"/>
  <c r="Q152" i="13"/>
  <c r="BJ151" i="13"/>
  <c r="BI151" i="13"/>
  <c r="BH151" i="13"/>
  <c r="U151" i="13"/>
  <c r="S151" i="13"/>
  <c r="Q151" i="13"/>
  <c r="BJ150" i="13"/>
  <c r="BI150" i="13"/>
  <c r="BH150" i="13"/>
  <c r="U150" i="13"/>
  <c r="S150" i="13"/>
  <c r="Q150" i="13"/>
  <c r="BJ149" i="13"/>
  <c r="BI149" i="13"/>
  <c r="BH149" i="13"/>
  <c r="U149" i="13"/>
  <c r="S149" i="13"/>
  <c r="Q149" i="13"/>
  <c r="BJ148" i="13"/>
  <c r="BI148" i="13"/>
  <c r="BH148" i="13"/>
  <c r="U148" i="13"/>
  <c r="S148" i="13"/>
  <c r="Q148" i="13"/>
  <c r="BJ147" i="13"/>
  <c r="BI147" i="13"/>
  <c r="BH147" i="13"/>
  <c r="U147" i="13"/>
  <c r="S147" i="13"/>
  <c r="Q147" i="13"/>
  <c r="BJ146" i="13"/>
  <c r="BI146" i="13"/>
  <c r="BH146" i="13"/>
  <c r="U146" i="13"/>
  <c r="S146" i="13"/>
  <c r="Q146" i="13"/>
  <c r="BJ145" i="13"/>
  <c r="BI145" i="13"/>
  <c r="BH145" i="13"/>
  <c r="U145" i="13"/>
  <c r="S145" i="13"/>
  <c r="Q145" i="13"/>
  <c r="BJ144" i="13"/>
  <c r="BI144" i="13"/>
  <c r="BH144" i="13"/>
  <c r="U144" i="13"/>
  <c r="S144" i="13"/>
  <c r="Q144" i="13"/>
  <c r="BJ143" i="13"/>
  <c r="BI143" i="13"/>
  <c r="BH143" i="13"/>
  <c r="U143" i="13"/>
  <c r="S143" i="13"/>
  <c r="Q143" i="13"/>
  <c r="BJ142" i="13"/>
  <c r="BI142" i="13"/>
  <c r="BH142" i="13"/>
  <c r="U142" i="13"/>
  <c r="S142" i="13"/>
  <c r="Q142" i="13"/>
  <c r="BJ140" i="13"/>
  <c r="BI140" i="13"/>
  <c r="BH140" i="13"/>
  <c r="U140" i="13"/>
  <c r="S140" i="13"/>
  <c r="Q140" i="13"/>
  <c r="BJ139" i="13"/>
  <c r="BI139" i="13"/>
  <c r="BH139" i="13"/>
  <c r="U139" i="13"/>
  <c r="S139" i="13"/>
  <c r="Q139" i="13"/>
  <c r="BJ138" i="13"/>
  <c r="BI138" i="13"/>
  <c r="BH138" i="13"/>
  <c r="U138" i="13"/>
  <c r="S138" i="13"/>
  <c r="Q138" i="13"/>
  <c r="BJ137" i="13"/>
  <c r="BI137" i="13"/>
  <c r="BH137" i="13"/>
  <c r="U137" i="13"/>
  <c r="S137" i="13"/>
  <c r="Q137" i="13"/>
  <c r="BJ136" i="13"/>
  <c r="BI136" i="13"/>
  <c r="BH136" i="13"/>
  <c r="U136" i="13"/>
  <c r="S136" i="13"/>
  <c r="Q136" i="13"/>
  <c r="BJ135" i="13"/>
  <c r="BI135" i="13"/>
  <c r="BH135" i="13"/>
  <c r="U135" i="13"/>
  <c r="S135" i="13"/>
  <c r="Q135" i="13"/>
  <c r="BJ134" i="13"/>
  <c r="BI134" i="13"/>
  <c r="BH134" i="13"/>
  <c r="U134" i="13"/>
  <c r="S134" i="13"/>
  <c r="Q134" i="13"/>
  <c r="BJ133" i="13"/>
  <c r="BI133" i="13"/>
  <c r="BH133" i="13"/>
  <c r="U133" i="13"/>
  <c r="S133" i="13"/>
  <c r="Q133" i="13"/>
  <c r="BJ132" i="13"/>
  <c r="BI132" i="13"/>
  <c r="BH132" i="13"/>
  <c r="U132" i="13"/>
  <c r="S132" i="13"/>
  <c r="Q132" i="13"/>
  <c r="BJ131" i="13"/>
  <c r="BI131" i="13"/>
  <c r="BH131" i="13"/>
  <c r="U131" i="13"/>
  <c r="S131" i="13"/>
  <c r="Q131" i="13"/>
  <c r="K124" i="13"/>
  <c r="G124" i="13"/>
  <c r="G122" i="13"/>
  <c r="E120" i="13"/>
  <c r="K95" i="13"/>
  <c r="G95" i="13"/>
  <c r="G93" i="13"/>
  <c r="E91" i="13"/>
  <c r="K28" i="13"/>
  <c r="E28" i="13"/>
  <c r="K96" i="13"/>
  <c r="K27" i="13"/>
  <c r="K22" i="13"/>
  <c r="E22" i="13"/>
  <c r="G96" i="13"/>
  <c r="K21" i="13"/>
  <c r="K16" i="13"/>
  <c r="K122" i="13"/>
  <c r="E7" i="13"/>
  <c r="E114" i="13"/>
  <c r="L90" i="1"/>
  <c r="AM90" i="1"/>
  <c r="AM89" i="1"/>
  <c r="L89" i="1"/>
  <c r="AM87" i="1"/>
  <c r="L87" i="1"/>
  <c r="L85" i="1"/>
  <c r="L84" i="1"/>
  <c r="AS96" i="1"/>
  <c r="AS98" i="1"/>
  <c r="S130" i="13"/>
  <c r="U130" i="13"/>
  <c r="S141" i="13"/>
  <c r="S129" i="20"/>
  <c r="S139" i="20"/>
  <c r="Q130" i="13"/>
  <c r="Q141" i="13"/>
  <c r="U129" i="20"/>
  <c r="U139" i="20"/>
  <c r="K141" i="13"/>
  <c r="K103" i="13"/>
  <c r="U141" i="13"/>
  <c r="Q129" i="20"/>
  <c r="Q139" i="20"/>
  <c r="K129" i="20"/>
  <c r="K102" i="20"/>
  <c r="K139" i="20"/>
  <c r="K103" i="20"/>
  <c r="K165" i="13"/>
  <c r="K104" i="13"/>
  <c r="K93" i="20"/>
  <c r="K96" i="20"/>
  <c r="E85" i="20"/>
  <c r="G96" i="20"/>
  <c r="K130" i="13"/>
  <c r="K102" i="13"/>
  <c r="G125" i="13"/>
  <c r="E85" i="13"/>
  <c r="K125" i="13"/>
  <c r="K93" i="13"/>
  <c r="K38" i="13"/>
  <c r="AW97" i="1"/>
  <c r="G41" i="20"/>
  <c r="BD99" i="1"/>
  <c r="AS95" i="1"/>
  <c r="AS94" i="1"/>
  <c r="G40" i="13"/>
  <c r="BC97" i="1"/>
  <c r="K38" i="20"/>
  <c r="AW99" i="1"/>
  <c r="G39" i="20"/>
  <c r="BB99" i="1"/>
  <c r="G41" i="13"/>
  <c r="BD97" i="1"/>
  <c r="G39" i="13"/>
  <c r="BB97" i="1"/>
  <c r="G40" i="20"/>
  <c r="BC99" i="1"/>
  <c r="Q128" i="20"/>
  <c r="Q127" i="20"/>
  <c r="AU99" i="1"/>
  <c r="K129" i="13"/>
  <c r="K101" i="13"/>
  <c r="Q129" i="13"/>
  <c r="Q128" i="13"/>
  <c r="AU97" i="1"/>
  <c r="U129" i="13"/>
  <c r="U128" i="13"/>
  <c r="U128" i="20"/>
  <c r="U127" i="20"/>
  <c r="S128" i="20"/>
  <c r="S127" i="20"/>
  <c r="S129" i="13"/>
  <c r="S128" i="13"/>
  <c r="K128" i="20"/>
  <c r="K101" i="20"/>
  <c r="BD96" i="1"/>
  <c r="BC98" i="1"/>
  <c r="AY98" i="1"/>
  <c r="BB98" i="1"/>
  <c r="AX98" i="1"/>
  <c r="K37" i="13"/>
  <c r="AV97" i="1"/>
  <c r="AT97" i="1"/>
  <c r="BC96" i="1"/>
  <c r="AY96" i="1"/>
  <c r="BB96" i="1"/>
  <c r="AX96" i="1"/>
  <c r="K37" i="20"/>
  <c r="AV99" i="1"/>
  <c r="AT99" i="1"/>
  <c r="BD98" i="1"/>
  <c r="AU96" i="1"/>
  <c r="K100" i="20"/>
  <c r="BD95" i="1"/>
  <c r="BD94" i="1"/>
  <c r="W33" i="1"/>
  <c r="BC95" i="1"/>
  <c r="AY95" i="1"/>
  <c r="BA95" i="1"/>
  <c r="BA94" i="1"/>
  <c r="AW94" i="1"/>
  <c r="AU98" i="1"/>
  <c r="BB95" i="1"/>
  <c r="AX95" i="1"/>
  <c r="K43" i="13"/>
  <c r="K100" i="13"/>
  <c r="AN97" i="1"/>
  <c r="AU95" i="1"/>
  <c r="AU94" i="1"/>
  <c r="BC94" i="1"/>
  <c r="W32" i="1"/>
  <c r="AZ95" i="1"/>
  <c r="AV95" i="1"/>
  <c r="AT95" i="1"/>
  <c r="AW95" i="1"/>
  <c r="BB94" i="1"/>
  <c r="W31" i="1"/>
  <c r="K43" i="20"/>
  <c r="AN99" i="1"/>
  <c r="AZ94" i="1"/>
  <c r="AX94" i="1"/>
  <c r="AY94" i="1"/>
  <c r="AG94" i="1"/>
  <c r="AV94" i="1"/>
  <c r="AK26" i="1"/>
  <c r="W29" i="1"/>
  <c r="AK29" i="1"/>
  <c r="AN94" i="1"/>
  <c r="AK35" i="1"/>
  <c r="AT94" i="1"/>
</calcChain>
</file>

<file path=xl/sharedStrings.xml><?xml version="1.0" encoding="utf-8"?>
<sst xmlns="http://schemas.openxmlformats.org/spreadsheetml/2006/main" count="1327" uniqueCount="235">
  <si>
    <t>Export Komplet</t>
  </si>
  <si>
    <t/>
  </si>
  <si>
    <t>2.0</t>
  </si>
  <si>
    <t>False</t>
  </si>
  <si>
    <t>{83fcf772-a671-4d81-a484-a8184fc296cd}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</si>
  <si>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</si>
  <si>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</si>
  <si>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</si>
  <si>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</si>
  <si>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</si>
  <si>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</si>
  <si>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</si>
  <si>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</si>
  <si>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18102024</t>
  </si>
  <si>
    <t>Stavba:</t>
  </si>
  <si>
    <t>ZŠ Písečná 5144, Chomutov</t>
  </si>
  <si>
    <t>KSO:</t>
  </si>
  <si>
    <t>CC-CZ:</t>
  </si>
  <si>
    <t>Místo:</t>
  </si>
  <si>
    <t xml:space="preserve"> </t>
  </si>
  <si>
    <t>Datum:</t>
  </si>
  <si>
    <t>18. 10. 2024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</si>
  <si>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</si>
  <si>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</si>
  <si>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</si>
  <si>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</si>
  <si>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</si>
  <si>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</si>
  <si>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</si>
  <si>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48168017</t>
  </si>
  <si>
    <t>Digitronic CZ s.r.o. Hradec Králové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</si>
  <si>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</si>
  <si>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</si>
  <si>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</si>
  <si>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</si>
  <si>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</si>
  <si>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</si>
  <si>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</si>
  <si>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</si>
  <si>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</si>
  <si>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</si>
  <si>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</si>
  <si>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</si>
  <si>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</si>
  <si>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</si>
  <si>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</si>
  <si>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</si>
  <si>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</si>
  <si>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</si>
  <si>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</si>
  <si>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</si>
  <si>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</si>
  <si>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</si>
  <si>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</si>
  <si>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</si>
  <si>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</si>
  <si>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</si>
  <si>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</si>
  <si>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</si>
  <si>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</si>
  <si>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</si>
  <si>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</si>
  <si>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</si>
  <si>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</si>
  <si>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</si>
  <si>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</si>
  <si>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</si>
  <si>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</si>
  <si>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</si>
  <si>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</si>
  <si>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</si>
  <si>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</si>
  <si>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</si>
  <si>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</si>
  <si>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</si>
  <si>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</si>
  <si>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</si>
  <si>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</si>
  <si>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02122024</t>
  </si>
  <si>
    <t>IROP</t>
  </si>
  <si>
    <t>STA</t>
  </si>
  <si>
    <t>1</t>
  </si>
  <si>
    <t>{d38be0e9-1057-4577-a79d-f112fec34d3d}</t>
  </si>
  <si>
    <t>2</t>
  </si>
  <si>
    <t>Soupis</t>
  </si>
  <si>
    <t>/</t>
  </si>
  <si>
    <t>3</t>
  </si>
  <si>
    <t>4</t>
  </si>
  <si>
    <t>6</t>
  </si>
  <si>
    <t>42</t>
  </si>
  <si>
    <t>učebna jazyky 42</t>
  </si>
  <si>
    <t>{fa653c1e-1bc3-40d9-a783-4395d5b91625}</t>
  </si>
  <si>
    <t>5</t>
  </si>
  <si>
    <t>03</t>
  </si>
  <si>
    <t>Audiovizuální technika</t>
  </si>
  <si>
    <t>{1428924d-12a4-4b20-8813-4649c99c71d6}</t>
  </si>
  <si>
    <t>39</t>
  </si>
  <si>
    <t>učebna fyziky 39</t>
  </si>
  <si>
    <t>{23ea84d9-9bb2-46f4-940b-86ba95931b01}</t>
  </si>
  <si>
    <t>03 (1)</t>
  </si>
  <si>
    <t>Audiovizuální technika_01</t>
  </si>
  <si>
    <t>{e1fa75a2-d6d3-4383-bf97-40003a55cb58}</t>
  </si>
  <si>
    <t>20</t>
  </si>
  <si>
    <t>38</t>
  </si>
  <si>
    <t>40</t>
  </si>
  <si>
    <t>KRYCÍ LIST SOUPISU PRACÍ</t>
  </si>
  <si>
    <t>Objekt:</t>
  </si>
  <si>
    <t>02122024 - IROP</t>
  </si>
  <si>
    <t>Soupis:</t>
  </si>
  <si>
    <t>Úroveň 3: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</si>
  <si>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</si>
  <si>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</si>
  <si>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</si>
  <si>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</si>
  <si>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</si>
  <si>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</si>
  <si>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</si>
  <si>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</si>
  <si>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</si>
  <si>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</si>
  <si>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</si>
  <si>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</si>
  <si>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</si>
  <si>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</si>
  <si>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</si>
  <si>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</si>
  <si>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</si>
  <si>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</si>
  <si>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</si>
  <si>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9</t>
  </si>
  <si>
    <t>K</t>
  </si>
  <si>
    <t>kus</t>
  </si>
  <si>
    <t>16</t>
  </si>
  <si>
    <t>8</t>
  </si>
  <si>
    <t>32</t>
  </si>
  <si>
    <t>10</t>
  </si>
  <si>
    <t>7</t>
  </si>
  <si>
    <t>14</t>
  </si>
  <si>
    <t>18</t>
  </si>
  <si>
    <t>11</t>
  </si>
  <si>
    <t>22</t>
  </si>
  <si>
    <t>24</t>
  </si>
  <si>
    <t>13</t>
  </si>
  <si>
    <t>26</t>
  </si>
  <si>
    <t>28</t>
  </si>
  <si>
    <t>15</t>
  </si>
  <si>
    <t>30</t>
  </si>
  <si>
    <t>17</t>
  </si>
  <si>
    <t>34</t>
  </si>
  <si>
    <t>36</t>
  </si>
  <si>
    <t>19</t>
  </si>
  <si>
    <t>44</t>
  </si>
  <si>
    <t>23</t>
  </si>
  <si>
    <t>46</t>
  </si>
  <si>
    <t>48</t>
  </si>
  <si>
    <t>25</t>
  </si>
  <si>
    <t>50</t>
  </si>
  <si>
    <t>52</t>
  </si>
  <si>
    <t>27</t>
  </si>
  <si>
    <t>54</t>
  </si>
  <si>
    <t>56</t>
  </si>
  <si>
    <t>29</t>
  </si>
  <si>
    <t>58</t>
  </si>
  <si>
    <t>D1</t>
  </si>
  <si>
    <t>60</t>
  </si>
  <si>
    <t>31</t>
  </si>
  <si>
    <t>62</t>
  </si>
  <si>
    <t>64</t>
  </si>
  <si>
    <t>33</t>
  </si>
  <si>
    <t>66</t>
  </si>
  <si>
    <t>68</t>
  </si>
  <si>
    <t>42 - učebna jazyky 42</t>
  </si>
  <si>
    <t>D2</t>
  </si>
  <si>
    <t>D3</t>
  </si>
  <si>
    <t>Nástěnná tabule</t>
  </si>
  <si>
    <t>03 - Audiovizuální technika</t>
  </si>
  <si>
    <t>AVT - Koncové prvky</t>
  </si>
  <si>
    <t xml:space="preserve">    D1 - Interaktivní zobrazovač+ vizualizér</t>
  </si>
  <si>
    <t xml:space="preserve">    D2 - Technologie jazykové laboratoře se sdílením obrazu a zvuku</t>
  </si>
  <si>
    <t xml:space="preserve">    D3 - Modul pro vzdálený přístup ke studijním materiálům</t>
  </si>
  <si>
    <t>AVT</t>
  </si>
  <si>
    <t>Koncové prvky</t>
  </si>
  <si>
    <t>Interaktivní zobrazovač+ vizualizér</t>
  </si>
  <si>
    <t>Prezentační software</t>
  </si>
  <si>
    <t>Kabel HDMI</t>
  </si>
  <si>
    <t>HDMI extender</t>
  </si>
  <si>
    <t>Kabel HDMI.1</t>
  </si>
  <si>
    <t>Repeater aktivní USB</t>
  </si>
  <si>
    <t>HDMI rozbočovač</t>
  </si>
  <si>
    <t>Stolní vizualizér</t>
  </si>
  <si>
    <t>Technologie jazykové laboratoře se sdílením obrazu a zvuku</t>
  </si>
  <si>
    <t>Učitelský SW</t>
  </si>
  <si>
    <t>Digitální cvičebnice</t>
  </si>
  <si>
    <t>Tištěná cvičebnice A</t>
  </si>
  <si>
    <t>Zvuková karta</t>
  </si>
  <si>
    <t>Kabel DisplayPort</t>
  </si>
  <si>
    <t>Kabel DP - HDMI</t>
  </si>
  <si>
    <t>Kabel HDMI.2</t>
  </si>
  <si>
    <t>Webová kamera učitel</t>
  </si>
  <si>
    <t>Držák pro PC</t>
  </si>
  <si>
    <t>Kabel DisplayPort.1</t>
  </si>
  <si>
    <t>Webová kamera žáci</t>
  </si>
  <si>
    <t>USB HUB</t>
  </si>
  <si>
    <t>Záložní zdroj - UPS</t>
  </si>
  <si>
    <t>Modul pro vzdálený přístup ke studijním materiálům</t>
  </si>
  <si>
    <t>39 - učebna fyziky 39</t>
  </si>
  <si>
    <t>03 (1) - Audiovizuální technika_01</t>
  </si>
  <si>
    <t xml:space="preserve">    D2 - Pracovní stanice + vybavení učebny přírodních věd</t>
  </si>
  <si>
    <t>EDID a HDCP manažer</t>
  </si>
  <si>
    <t>Pracovní stanice + vybavení učebny přírodních věd</t>
  </si>
  <si>
    <t>USB nabíjecí stanice</t>
  </si>
  <si>
    <t>Sada pro konstrukci</t>
  </si>
  <si>
    <t>Sada pro optiku</t>
  </si>
  <si>
    <t>Sada Mechanika</t>
  </si>
  <si>
    <t>Dobíjecí skříň</t>
  </si>
  <si>
    <t>Označení nabízeného prvku</t>
  </si>
  <si>
    <t>doplňte název</t>
  </si>
  <si>
    <t>Interaktivní displej</t>
  </si>
  <si>
    <t>specifikace viz příloha ZD: "TECHNICKÁ SPECIFIKACE DÍLA</t>
  </si>
  <si>
    <t>Ovládací SW se společným řízením pro organizaci aktivit v laboratoři</t>
  </si>
  <si>
    <t>Ovládací SW jazykové učebny</t>
  </si>
  <si>
    <t>Systémový náhlavní set sluchátek s mikrofonem</t>
  </si>
  <si>
    <t>PC ovládací a prezentační stanice pro učitele</t>
  </si>
  <si>
    <t>Monitor pro učitele</t>
  </si>
  <si>
    <t>PC stanice pro studenty</t>
  </si>
  <si>
    <t>Kontrolní a prezentační monitor pro studenty</t>
  </si>
  <si>
    <t>SW modul pro internetový přístup žáka</t>
  </si>
  <si>
    <t>Nástěnný držák s křídly</t>
  </si>
  <si>
    <t>Sada experimentů fyzika</t>
  </si>
  <si>
    <t>Pracovní stanice pro studenty</t>
  </si>
  <si>
    <t>Lineární zdroj pro rozvod do stolů studentů</t>
  </si>
  <si>
    <t>Dotykové pero</t>
  </si>
  <si>
    <t>Audio matice pro interkom</t>
  </si>
  <si>
    <t>Audio mixer a sluchátkový zesilovač – učitel</t>
  </si>
  <si>
    <t>Audio mixer a sluchátkový zesilovač – student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</si>
</sst>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  <family val="1"/>
      <charset val="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b/>
      <sz val="10"/>
      <color rgb="FF003366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4">
    <xf numFmtId="0" fontId="0" fillId="0" borderId="0"/>
    <xf numFmtId="0" fontId="30" fillId="0" borderId="0" applyNumberFormat="0" applyFill="0" applyBorder="0" applyAlignment="0" applyProtection="0"/>
    <xf numFmtId="44" fontId="31" fillId="0" borderId="0" applyFont="0" applyFill="0" applyBorder="0" applyAlignment="0" applyProtection="0"/>
    <xf numFmtId="0" fontId="31" fillId="0" borderId="0"/>
  </cellStyleXfs>
  <cellXfs count="209">
    <xf numFmtId="0" fontId="0" fillId="0" borderId="0" xfId="0"/>
    <xf numFmtId="49" fontId="35" fillId="5" borderId="22" xfId="3" applyNumberFormat="1" applyFont="1" applyFill="1" applyBorder="1" applyAlignment="1" applyProtection="1">
      <alignment horizontal="center" vertical="center" wrapText="1"/>
      <protection locked="0"/>
    </xf>
    <xf numFmtId="4" fontId="17" fillId="5" borderId="22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12" xfId="0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/>
    <xf numFmtId="0" fontId="0" fillId="0" borderId="11" xfId="0" applyBorder="1" applyAlignment="1">
      <alignment vertical="center"/>
    </xf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0" xfId="0" applyFont="1"/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0" fontId="33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4" fontId="34" fillId="0" borderId="0" xfId="0" applyNumberFormat="1" applyFont="1" applyAlignment="1">
      <alignment vertical="center"/>
    </xf>
    <xf numFmtId="0" fontId="33" fillId="0" borderId="14" xfId="0" applyFont="1" applyBorder="1" applyAlignment="1">
      <alignment vertical="center"/>
    </xf>
    <xf numFmtId="166" fontId="33" fillId="0" borderId="0" xfId="0" applyNumberFormat="1" applyFont="1" applyAlignment="1">
      <alignment vertical="center"/>
    </xf>
    <xf numFmtId="166" fontId="33" fillId="0" borderId="15" xfId="0" applyNumberFormat="1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4" fontId="33" fillId="0" borderId="0" xfId="0" applyNumberFormat="1" applyFont="1" applyAlignment="1">
      <alignment vertical="center"/>
    </xf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vertical="center"/>
    </xf>
    <xf numFmtId="0" fontId="17" fillId="0" borderId="22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12" fillId="0" borderId="5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0" fontId="25" fillId="0" borderId="0" xfId="1" applyFont="1" applyAlignment="1" applyProtection="1">
      <alignment horizontal="center" vertical="center"/>
    </xf>
    <xf numFmtId="4" fontId="1" fillId="0" borderId="15" xfId="0" applyNumberFormat="1" applyFont="1" applyBorder="1" applyAlignment="1">
      <alignment vertical="center"/>
    </xf>
    <xf numFmtId="44" fontId="2" fillId="0" borderId="0" xfId="2" applyFont="1" applyAlignment="1" applyProtection="1">
      <alignment vertical="center"/>
    </xf>
    <xf numFmtId="4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4" fontId="0" fillId="0" borderId="0" xfId="0" applyNumberFormat="1" applyAlignment="1">
      <alignment vertical="center"/>
    </xf>
    <xf numFmtId="44" fontId="0" fillId="0" borderId="0" xfId="0" applyNumberFormat="1"/>
    <xf numFmtId="4" fontId="0" fillId="0" borderId="0" xfId="0" applyNumberFormat="1"/>
    <xf numFmtId="44" fontId="0" fillId="0" borderId="0" xfId="2" applyFont="1" applyProtection="1"/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32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4" fontId="19" fillId="0" borderId="23" xfId="0" applyNumberFormat="1" applyFont="1" applyBorder="1" applyAlignment="1">
      <alignment horizontal="right" vertical="center"/>
    </xf>
    <xf numFmtId="4" fontId="19" fillId="0" borderId="24" xfId="0" applyNumberFormat="1" applyFont="1" applyBorder="1" applyAlignment="1">
      <alignment horizontal="right" vertical="center"/>
    </xf>
    <xf numFmtId="4" fontId="19" fillId="0" borderId="25" xfId="0" applyNumberFormat="1" applyFont="1" applyBorder="1" applyAlignment="1">
      <alignment horizontal="right" vertical="center"/>
    </xf>
    <xf numFmtId="4" fontId="19" fillId="0" borderId="23" xfId="0" applyNumberFormat="1" applyFont="1" applyBorder="1" applyAlignment="1">
      <alignment vertical="center"/>
    </xf>
    <xf numFmtId="4" fontId="19" fillId="0" borderId="24" xfId="0" applyNumberFormat="1" applyFont="1" applyBorder="1" applyAlignment="1">
      <alignment vertical="center"/>
    </xf>
    <xf numFmtId="4" fontId="19" fillId="0" borderId="25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4">
    <cellStyle name="Hypertextový odkaz" xfId="1" builtinId="8"/>
    <cellStyle name="Měna" xfId="2" builtinId="4"/>
    <cellStyle name="Normální" xfId="0" builtinId="0" customBuiltin="1"/>
    <cellStyle name="Normální 3" xfId="3" xr:uid="{8EF793F1-AAB8-4014-B789-5D2FCF23A95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opLeftCell="A74" workbookViewId="0">
      <selection activeCell="A55" sqref="A1:XFD1048576"/>
    </sheetView>
  </sheetViews>
  <sheetFormatPr defaultRowHeight="10.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59" max="59" width="16.6640625" bestFit="1" customWidth="1"/>
    <col min="71" max="91" width="9.33203125" hidden="1"/>
  </cols>
  <sheetData>
    <row r="1" spans="1:74" x14ac:dyDescent="0.3">
      <c r="A1" s="104" t="s">
        <v>0</v>
      </c>
      <c r="AZ1" s="104" t="s">
        <v>1</v>
      </c>
      <c r="BA1" s="104" t="s">
        <v>2</v>
      </c>
      <c r="BB1" s="104" t="s">
        <v>1</v>
      </c>
      <c r="BT1" s="104" t="s">
        <v>3</v>
      </c>
      <c r="BU1" s="104" t="s">
        <v>3</v>
      </c>
      <c r="BV1" s="104" t="s">
        <v>4</v>
      </c>
    </row>
    <row r="2" spans="1:74" ht="36.950000000000003" customHeight="1" x14ac:dyDescent="0.3">
      <c r="AR2" s="164" t="s">
        <v>5</v>
      </c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3" t="s">
        <v>6</v>
      </c>
      <c r="BT2" s="3" t="s">
        <v>7</v>
      </c>
    </row>
    <row r="3" spans="1:74" ht="6.95" customHeight="1" x14ac:dyDescent="0.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6</v>
      </c>
      <c r="BT3" s="3" t="s">
        <v>8</v>
      </c>
    </row>
    <row r="4" spans="1:74" ht="24.95" customHeight="1" x14ac:dyDescent="0.3">
      <c r="B4" s="6"/>
      <c r="D4" s="7" t="s">
        <v>9</v>
      </c>
      <c r="AR4" s="6"/>
      <c r="AS4" s="105" t="s">
        <v>10</v>
      </c>
      <c r="BS4" s="3" t="s">
        <v>11</v>
      </c>
    </row>
    <row r="5" spans="1:74" ht="12" customHeight="1" x14ac:dyDescent="0.3">
      <c r="B5" s="6"/>
      <c r="D5" s="106" t="s">
        <v>12</v>
      </c>
      <c r="K5" s="169" t="s">
        <v>13</v>
      </c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R5" s="6"/>
      <c r="BS5" s="3" t="s">
        <v>6</v>
      </c>
    </row>
    <row r="6" spans="1:74" ht="36.950000000000003" customHeight="1" x14ac:dyDescent="0.3">
      <c r="B6" s="6"/>
      <c r="D6" s="107" t="s">
        <v>14</v>
      </c>
      <c r="K6" s="170" t="s">
        <v>15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R6" s="6"/>
      <c r="BS6" s="3" t="s">
        <v>6</v>
      </c>
    </row>
    <row r="7" spans="1:74" ht="12" customHeight="1" x14ac:dyDescent="0.3">
      <c r="B7" s="6"/>
      <c r="D7" s="9" t="s">
        <v>16</v>
      </c>
      <c r="K7" s="13" t="s">
        <v>1</v>
      </c>
      <c r="AK7" s="9" t="s">
        <v>17</v>
      </c>
      <c r="AN7" s="13" t="s">
        <v>1</v>
      </c>
      <c r="AR7" s="6"/>
      <c r="BS7" s="3" t="s">
        <v>6</v>
      </c>
    </row>
    <row r="8" spans="1:74" ht="12" customHeight="1" x14ac:dyDescent="0.3">
      <c r="B8" s="6"/>
      <c r="D8" s="9" t="s">
        <v>18</v>
      </c>
      <c r="K8" s="13" t="s">
        <v>19</v>
      </c>
      <c r="AK8" s="9" t="s">
        <v>20</v>
      </c>
      <c r="AN8" s="13" t="s">
        <v>21</v>
      </c>
      <c r="AR8" s="6"/>
      <c r="BS8" s="3" t="s">
        <v>6</v>
      </c>
    </row>
    <row r="9" spans="1:74" ht="14.45" customHeight="1" x14ac:dyDescent="0.3">
      <c r="B9" s="6"/>
      <c r="AR9" s="6"/>
      <c r="BS9" s="3" t="s">
        <v>6</v>
      </c>
    </row>
    <row r="10" spans="1:74" ht="12" customHeight="1" x14ac:dyDescent="0.3">
      <c r="B10" s="6"/>
      <c r="D10" s="9" t="s">
        <v>22</v>
      </c>
      <c r="AK10" s="9" t="s">
        <v>23</v>
      </c>
      <c r="AN10" s="13" t="s">
        <v>24</v>
      </c>
      <c r="AR10" s="6"/>
      <c r="BS10" s="3" t="s">
        <v>6</v>
      </c>
    </row>
    <row r="11" spans="1:74" ht="18.399999999999999" customHeight="1" x14ac:dyDescent="0.3">
      <c r="B11" s="6"/>
      <c r="E11" s="13" t="s">
        <v>25</v>
      </c>
      <c r="AK11" s="9" t="s">
        <v>26</v>
      </c>
      <c r="AN11" s="13" t="s">
        <v>1</v>
      </c>
      <c r="AR11" s="6"/>
      <c r="BS11" s="3" t="s">
        <v>6</v>
      </c>
    </row>
    <row r="12" spans="1:74" ht="6.95" customHeight="1" x14ac:dyDescent="0.3">
      <c r="B12" s="6"/>
      <c r="AR12" s="6"/>
      <c r="BS12" s="3" t="s">
        <v>6</v>
      </c>
    </row>
    <row r="13" spans="1:74" ht="12" customHeight="1" x14ac:dyDescent="0.3">
      <c r="B13" s="6"/>
      <c r="D13" s="9" t="s">
        <v>27</v>
      </c>
      <c r="AK13" s="9" t="s">
        <v>23</v>
      </c>
      <c r="AN13" s="13" t="s">
        <v>1</v>
      </c>
      <c r="AR13" s="6"/>
      <c r="BS13" s="3" t="s">
        <v>6</v>
      </c>
    </row>
    <row r="14" spans="1:74" ht="12.75" x14ac:dyDescent="0.3">
      <c r="B14" s="6"/>
      <c r="E14" s="13" t="s">
        <v>19</v>
      </c>
      <c r="AK14" s="9" t="s">
        <v>26</v>
      </c>
      <c r="AN14" s="13" t="s">
        <v>1</v>
      </c>
      <c r="AR14" s="6"/>
      <c r="BS14" s="3" t="s">
        <v>6</v>
      </c>
    </row>
    <row r="15" spans="1:74" ht="6.95" customHeight="1" x14ac:dyDescent="0.3">
      <c r="B15" s="6"/>
      <c r="AR15" s="6"/>
      <c r="BS15" s="3" t="s">
        <v>3</v>
      </c>
    </row>
    <row r="16" spans="1:74" ht="12" customHeight="1" x14ac:dyDescent="0.3">
      <c r="B16" s="6"/>
      <c r="D16" s="9" t="s">
        <v>28</v>
      </c>
      <c r="AK16" s="9" t="s">
        <v>23</v>
      </c>
      <c r="AN16" s="13" t="s">
        <v>29</v>
      </c>
      <c r="AR16" s="6"/>
      <c r="BS16" s="3" t="s">
        <v>3</v>
      </c>
    </row>
    <row r="17" spans="2:71" ht="18.399999999999999" customHeight="1" x14ac:dyDescent="0.3">
      <c r="B17" s="6"/>
      <c r="E17" s="13" t="s">
        <v>30</v>
      </c>
      <c r="AK17" s="9" t="s">
        <v>26</v>
      </c>
      <c r="AN17" s="13" t="s">
        <v>1</v>
      </c>
      <c r="AR17" s="6"/>
      <c r="BS17" s="3" t="s">
        <v>31</v>
      </c>
    </row>
    <row r="18" spans="2:71" ht="6.95" customHeight="1" x14ac:dyDescent="0.3">
      <c r="B18" s="6"/>
      <c r="AR18" s="6"/>
      <c r="BS18" s="3" t="s">
        <v>6</v>
      </c>
    </row>
    <row r="19" spans="2:71" ht="12" customHeight="1" x14ac:dyDescent="0.3">
      <c r="B19" s="6"/>
      <c r="D19" s="9" t="s">
        <v>32</v>
      </c>
      <c r="AK19" s="9" t="s">
        <v>23</v>
      </c>
      <c r="AN19" s="13" t="s">
        <v>1</v>
      </c>
      <c r="AR19" s="6"/>
      <c r="BS19" s="3" t="s">
        <v>6</v>
      </c>
    </row>
    <row r="20" spans="2:71" ht="18.399999999999999" customHeight="1" x14ac:dyDescent="0.3">
      <c r="B20" s="6"/>
      <c r="E20" s="13" t="s">
        <v>19</v>
      </c>
      <c r="AK20" s="9" t="s">
        <v>26</v>
      </c>
      <c r="AN20" s="13" t="s">
        <v>1</v>
      </c>
      <c r="AR20" s="6"/>
      <c r="BS20" s="3" t="s">
        <v>31</v>
      </c>
    </row>
    <row r="21" spans="2:71" ht="6.95" customHeight="1" x14ac:dyDescent="0.3">
      <c r="B21" s="6"/>
      <c r="AR21" s="6"/>
    </row>
    <row r="22" spans="2:71" ht="12" customHeight="1" x14ac:dyDescent="0.3">
      <c r="B22" s="6"/>
      <c r="D22" s="9" t="s">
        <v>33</v>
      </c>
      <c r="AR22" s="6"/>
    </row>
    <row r="23" spans="2:71" ht="16.5" customHeight="1" x14ac:dyDescent="0.3">
      <c r="B23" s="6"/>
      <c r="E23" s="171" t="s">
        <v>1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R23" s="6"/>
    </row>
    <row r="24" spans="2:71" ht="6.95" customHeight="1" x14ac:dyDescent="0.3">
      <c r="B24" s="6"/>
      <c r="AR24" s="6"/>
    </row>
    <row r="25" spans="2:71" ht="6.95" customHeight="1" x14ac:dyDescent="0.3">
      <c r="B25" s="6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R25" s="6"/>
    </row>
    <row r="26" spans="2:71" s="10" customFormat="1" ht="25.9" customHeight="1" x14ac:dyDescent="0.3">
      <c r="B26" s="11"/>
      <c r="D26" s="109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72">
        <f>ROUND(AG94,2)</f>
        <v>0</v>
      </c>
      <c r="AL26" s="173"/>
      <c r="AM26" s="173"/>
      <c r="AN26" s="173"/>
      <c r="AO26" s="173"/>
      <c r="AR26" s="11"/>
    </row>
    <row r="27" spans="2:71" s="10" customFormat="1" ht="6.95" customHeight="1" x14ac:dyDescent="0.3">
      <c r="B27" s="11"/>
      <c r="AR27" s="11"/>
    </row>
    <row r="28" spans="2:71" s="10" customFormat="1" ht="12.75" x14ac:dyDescent="0.3">
      <c r="B28" s="11"/>
      <c r="L28" s="174" t="s">
        <v>35</v>
      </c>
      <c r="M28" s="174"/>
      <c r="N28" s="174"/>
      <c r="O28" s="174"/>
      <c r="P28" s="174"/>
      <c r="W28" s="174" t="s">
        <v>36</v>
      </c>
      <c r="X28" s="174"/>
      <c r="Y28" s="174"/>
      <c r="Z28" s="174"/>
      <c r="AA28" s="174"/>
      <c r="AB28" s="174"/>
      <c r="AC28" s="174"/>
      <c r="AD28" s="174"/>
      <c r="AE28" s="174"/>
      <c r="AK28" s="174" t="s">
        <v>37</v>
      </c>
      <c r="AL28" s="174"/>
      <c r="AM28" s="174"/>
      <c r="AN28" s="174"/>
      <c r="AO28" s="174"/>
      <c r="AR28" s="11"/>
    </row>
    <row r="29" spans="2:71" s="110" customFormat="1" ht="14.45" customHeight="1" x14ac:dyDescent="0.3">
      <c r="B29" s="111"/>
      <c r="D29" s="9" t="s">
        <v>38</v>
      </c>
      <c r="F29" s="9" t="s">
        <v>39</v>
      </c>
      <c r="L29" s="161">
        <v>0.21</v>
      </c>
      <c r="M29" s="162"/>
      <c r="N29" s="162"/>
      <c r="O29" s="162"/>
      <c r="P29" s="162"/>
      <c r="W29" s="163">
        <f>AK26</f>
        <v>0</v>
      </c>
      <c r="X29" s="162"/>
      <c r="Y29" s="162"/>
      <c r="Z29" s="162"/>
      <c r="AA29" s="162"/>
      <c r="AB29" s="162"/>
      <c r="AC29" s="162"/>
      <c r="AD29" s="162"/>
      <c r="AE29" s="162"/>
      <c r="AK29" s="163">
        <f>W29*0.21</f>
        <v>0</v>
      </c>
      <c r="AL29" s="162"/>
      <c r="AM29" s="162"/>
      <c r="AN29" s="162"/>
      <c r="AO29" s="162"/>
      <c r="AR29" s="111"/>
    </row>
    <row r="30" spans="2:71" s="110" customFormat="1" ht="14.45" customHeight="1" x14ac:dyDescent="0.3">
      <c r="B30" s="111"/>
      <c r="F30" s="9" t="s">
        <v>40</v>
      </c>
      <c r="L30" s="161">
        <v>0.12</v>
      </c>
      <c r="M30" s="162"/>
      <c r="N30" s="162"/>
      <c r="O30" s="162"/>
      <c r="P30" s="162"/>
      <c r="W30" s="163">
        <v>0</v>
      </c>
      <c r="X30" s="162"/>
      <c r="Y30" s="162"/>
      <c r="Z30" s="162"/>
      <c r="AA30" s="162"/>
      <c r="AB30" s="162"/>
      <c r="AC30" s="162"/>
      <c r="AD30" s="162"/>
      <c r="AE30" s="162"/>
      <c r="AK30" s="163">
        <v>0</v>
      </c>
      <c r="AL30" s="162"/>
      <c r="AM30" s="162"/>
      <c r="AN30" s="162"/>
      <c r="AO30" s="162"/>
      <c r="AR30" s="111"/>
    </row>
    <row r="31" spans="2:71" s="110" customFormat="1" ht="14.45" hidden="1" customHeight="1" x14ac:dyDescent="0.3">
      <c r="B31" s="111"/>
      <c r="F31" s="9" t="s">
        <v>41</v>
      </c>
      <c r="L31" s="161">
        <v>0.21</v>
      </c>
      <c r="M31" s="162"/>
      <c r="N31" s="162"/>
      <c r="O31" s="162"/>
      <c r="P31" s="162"/>
      <c r="W31" s="163" t="e">
        <f>ROUND(BB94, 2)</f>
        <v>#REF!</v>
      </c>
      <c r="X31" s="162"/>
      <c r="Y31" s="162"/>
      <c r="Z31" s="162"/>
      <c r="AA31" s="162"/>
      <c r="AB31" s="162"/>
      <c r="AC31" s="162"/>
      <c r="AD31" s="162"/>
      <c r="AE31" s="162"/>
      <c r="AK31" s="163">
        <v>0</v>
      </c>
      <c r="AL31" s="162"/>
      <c r="AM31" s="162"/>
      <c r="AN31" s="162"/>
      <c r="AO31" s="162"/>
      <c r="AR31" s="111"/>
    </row>
    <row r="32" spans="2:71" s="110" customFormat="1" ht="14.45" hidden="1" customHeight="1" x14ac:dyDescent="0.3">
      <c r="B32" s="111"/>
      <c r="F32" s="9" t="s">
        <v>42</v>
      </c>
      <c r="L32" s="161">
        <v>0.12</v>
      </c>
      <c r="M32" s="162"/>
      <c r="N32" s="162"/>
      <c r="O32" s="162"/>
      <c r="P32" s="162"/>
      <c r="W32" s="163" t="e">
        <f>ROUND(BC94, 2)</f>
        <v>#REF!</v>
      </c>
      <c r="X32" s="162"/>
      <c r="Y32" s="162"/>
      <c r="Z32" s="162"/>
      <c r="AA32" s="162"/>
      <c r="AB32" s="162"/>
      <c r="AC32" s="162"/>
      <c r="AD32" s="162"/>
      <c r="AE32" s="162"/>
      <c r="AK32" s="163">
        <v>0</v>
      </c>
      <c r="AL32" s="162"/>
      <c r="AM32" s="162"/>
      <c r="AN32" s="162"/>
      <c r="AO32" s="162"/>
      <c r="AR32" s="111"/>
    </row>
    <row r="33" spans="2:44" s="110" customFormat="1" ht="14.45" hidden="1" customHeight="1" x14ac:dyDescent="0.3">
      <c r="B33" s="111"/>
      <c r="F33" s="9" t="s">
        <v>43</v>
      </c>
      <c r="L33" s="161">
        <v>0</v>
      </c>
      <c r="M33" s="162"/>
      <c r="N33" s="162"/>
      <c r="O33" s="162"/>
      <c r="P33" s="162"/>
      <c r="W33" s="163" t="e">
        <f>ROUND(BD94, 2)</f>
        <v>#REF!</v>
      </c>
      <c r="X33" s="162"/>
      <c r="Y33" s="162"/>
      <c r="Z33" s="162"/>
      <c r="AA33" s="162"/>
      <c r="AB33" s="162"/>
      <c r="AC33" s="162"/>
      <c r="AD33" s="162"/>
      <c r="AE33" s="162"/>
      <c r="AK33" s="163">
        <v>0</v>
      </c>
      <c r="AL33" s="162"/>
      <c r="AM33" s="162"/>
      <c r="AN33" s="162"/>
      <c r="AO33" s="162"/>
      <c r="AR33" s="111"/>
    </row>
    <row r="34" spans="2:44" s="10" customFormat="1" ht="6.95" customHeight="1" x14ac:dyDescent="0.3">
      <c r="B34" s="11"/>
      <c r="AR34" s="11"/>
    </row>
    <row r="35" spans="2:44" s="10" customFormat="1" ht="25.9" customHeight="1" x14ac:dyDescent="0.3">
      <c r="B35" s="11"/>
      <c r="C35" s="112"/>
      <c r="D35" s="113" t="s">
        <v>44</v>
      </c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5" t="s">
        <v>45</v>
      </c>
      <c r="U35" s="114"/>
      <c r="V35" s="114"/>
      <c r="W35" s="114"/>
      <c r="X35" s="160" t="s">
        <v>46</v>
      </c>
      <c r="Y35" s="158"/>
      <c r="Z35" s="158"/>
      <c r="AA35" s="158"/>
      <c r="AB35" s="158"/>
      <c r="AC35" s="114"/>
      <c r="AD35" s="114"/>
      <c r="AE35" s="114"/>
      <c r="AF35" s="114"/>
      <c r="AG35" s="114"/>
      <c r="AH35" s="114"/>
      <c r="AI35" s="114"/>
      <c r="AJ35" s="114"/>
      <c r="AK35" s="157">
        <f>SUM(AK26:AK33)</f>
        <v>0</v>
      </c>
      <c r="AL35" s="158"/>
      <c r="AM35" s="158"/>
      <c r="AN35" s="158"/>
      <c r="AO35" s="159"/>
      <c r="AP35" s="112"/>
      <c r="AQ35" s="112"/>
      <c r="AR35" s="11"/>
    </row>
    <row r="36" spans="2:44" s="10" customFormat="1" ht="6.95" customHeight="1" x14ac:dyDescent="0.3">
      <c r="B36" s="11"/>
      <c r="AR36" s="11"/>
    </row>
    <row r="37" spans="2:44" s="10" customFormat="1" ht="14.45" customHeight="1" x14ac:dyDescent="0.3">
      <c r="B37" s="11"/>
      <c r="AR37" s="11"/>
    </row>
    <row r="38" spans="2:44" ht="14.45" customHeight="1" x14ac:dyDescent="0.3">
      <c r="B38" s="6"/>
      <c r="AR38" s="6"/>
    </row>
    <row r="39" spans="2:44" ht="14.45" customHeight="1" x14ac:dyDescent="0.3">
      <c r="B39" s="6"/>
      <c r="AR39" s="6"/>
    </row>
    <row r="40" spans="2:44" ht="14.45" customHeight="1" x14ac:dyDescent="0.3">
      <c r="B40" s="6"/>
      <c r="AR40" s="6"/>
    </row>
    <row r="41" spans="2:44" ht="14.45" customHeight="1" x14ac:dyDescent="0.3">
      <c r="B41" s="6"/>
      <c r="AR41" s="6"/>
    </row>
    <row r="42" spans="2:44" ht="14.45" customHeight="1" x14ac:dyDescent="0.3">
      <c r="B42" s="6"/>
      <c r="AR42" s="6"/>
    </row>
    <row r="43" spans="2:44" ht="14.45" customHeight="1" x14ac:dyDescent="0.3">
      <c r="B43" s="6"/>
      <c r="AR43" s="6"/>
    </row>
    <row r="44" spans="2:44" ht="14.45" customHeight="1" x14ac:dyDescent="0.3">
      <c r="B44" s="6"/>
      <c r="AR44" s="6"/>
    </row>
    <row r="45" spans="2:44" ht="14.45" customHeight="1" x14ac:dyDescent="0.3">
      <c r="B45" s="6"/>
      <c r="AR45" s="6"/>
    </row>
    <row r="46" spans="2:44" ht="14.45" customHeight="1" x14ac:dyDescent="0.3">
      <c r="B46" s="6"/>
      <c r="AR46" s="6"/>
    </row>
    <row r="47" spans="2:44" ht="14.45" customHeight="1" x14ac:dyDescent="0.3">
      <c r="B47" s="6"/>
      <c r="AR47" s="6"/>
    </row>
    <row r="48" spans="2:44" ht="14.45" customHeight="1" x14ac:dyDescent="0.3">
      <c r="B48" s="6"/>
      <c r="AR48" s="6"/>
    </row>
    <row r="49" spans="2:44" s="10" customFormat="1" ht="14.45" customHeight="1" x14ac:dyDescent="0.3">
      <c r="B49" s="11"/>
      <c r="D49" s="31" t="s">
        <v>47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48</v>
      </c>
      <c r="AI49" s="32"/>
      <c r="AJ49" s="32"/>
      <c r="AK49" s="32"/>
      <c r="AL49" s="32"/>
      <c r="AM49" s="32"/>
      <c r="AN49" s="32"/>
      <c r="AO49" s="32"/>
      <c r="AR49" s="11"/>
    </row>
    <row r="50" spans="2:44" x14ac:dyDescent="0.3">
      <c r="B50" s="6"/>
      <c r="AR50" s="6"/>
    </row>
    <row r="51" spans="2:44" x14ac:dyDescent="0.3">
      <c r="B51" s="6"/>
      <c r="AR51" s="6"/>
    </row>
    <row r="52" spans="2:44" x14ac:dyDescent="0.3">
      <c r="B52" s="6"/>
      <c r="AR52" s="6"/>
    </row>
    <row r="53" spans="2:44" x14ac:dyDescent="0.3">
      <c r="B53" s="6"/>
      <c r="AR53" s="6"/>
    </row>
    <row r="54" spans="2:44" x14ac:dyDescent="0.3">
      <c r="B54" s="6"/>
      <c r="AR54" s="6"/>
    </row>
    <row r="55" spans="2:44" x14ac:dyDescent="0.3">
      <c r="B55" s="6"/>
      <c r="AR55" s="6"/>
    </row>
    <row r="56" spans="2:44" x14ac:dyDescent="0.3">
      <c r="B56" s="6"/>
      <c r="AR56" s="6"/>
    </row>
    <row r="57" spans="2:44" x14ac:dyDescent="0.3">
      <c r="B57" s="6"/>
      <c r="AR57" s="6"/>
    </row>
    <row r="58" spans="2:44" x14ac:dyDescent="0.3">
      <c r="B58" s="6"/>
      <c r="AR58" s="6"/>
    </row>
    <row r="59" spans="2:44" x14ac:dyDescent="0.3">
      <c r="B59" s="6"/>
      <c r="AR59" s="6"/>
    </row>
    <row r="60" spans="2:44" s="10" customFormat="1" ht="12.75" x14ac:dyDescent="0.3">
      <c r="B60" s="11"/>
      <c r="D60" s="33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3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3" t="s">
        <v>49</v>
      </c>
      <c r="AI60" s="34"/>
      <c r="AJ60" s="34"/>
      <c r="AK60" s="34"/>
      <c r="AL60" s="34"/>
      <c r="AM60" s="33" t="s">
        <v>50</v>
      </c>
      <c r="AN60" s="34"/>
      <c r="AO60" s="34"/>
      <c r="AR60" s="11"/>
    </row>
    <row r="61" spans="2:44" x14ac:dyDescent="0.3">
      <c r="B61" s="6"/>
      <c r="AR61" s="6"/>
    </row>
    <row r="62" spans="2:44" x14ac:dyDescent="0.3">
      <c r="B62" s="6"/>
      <c r="AR62" s="6"/>
    </row>
    <row r="63" spans="2:44" x14ac:dyDescent="0.3">
      <c r="B63" s="6"/>
      <c r="AR63" s="6"/>
    </row>
    <row r="64" spans="2:44" s="10" customFormat="1" ht="13.15" x14ac:dyDescent="0.3">
      <c r="B64" s="11"/>
      <c r="D64" s="31" t="s">
        <v>51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52</v>
      </c>
      <c r="AI64" s="32"/>
      <c r="AJ64" s="32"/>
      <c r="AK64" s="32"/>
      <c r="AL64" s="32"/>
      <c r="AM64" s="32"/>
      <c r="AN64" s="32"/>
      <c r="AO64" s="32"/>
      <c r="AR64" s="11"/>
    </row>
    <row r="65" spans="2:44" x14ac:dyDescent="0.3">
      <c r="B65" s="6"/>
      <c r="AR65" s="6"/>
    </row>
    <row r="66" spans="2:44" x14ac:dyDescent="0.3">
      <c r="B66" s="6"/>
      <c r="AR66" s="6"/>
    </row>
    <row r="67" spans="2:44" x14ac:dyDescent="0.3">
      <c r="B67" s="6"/>
      <c r="AR67" s="6"/>
    </row>
    <row r="68" spans="2:44" x14ac:dyDescent="0.3">
      <c r="B68" s="6"/>
      <c r="AR68" s="6"/>
    </row>
    <row r="69" spans="2:44" x14ac:dyDescent="0.3">
      <c r="B69" s="6"/>
      <c r="AR69" s="6"/>
    </row>
    <row r="70" spans="2:44" x14ac:dyDescent="0.3">
      <c r="B70" s="6"/>
      <c r="AR70" s="6"/>
    </row>
    <row r="71" spans="2:44" x14ac:dyDescent="0.3">
      <c r="B71" s="6"/>
      <c r="AR71" s="6"/>
    </row>
    <row r="72" spans="2:44" x14ac:dyDescent="0.3">
      <c r="B72" s="6"/>
      <c r="AR72" s="6"/>
    </row>
    <row r="73" spans="2:44" x14ac:dyDescent="0.3">
      <c r="B73" s="6"/>
      <c r="AR73" s="6"/>
    </row>
    <row r="74" spans="2:44" x14ac:dyDescent="0.3">
      <c r="B74" s="6"/>
      <c r="AR74" s="6"/>
    </row>
    <row r="75" spans="2:44" s="10" customFormat="1" ht="12.75" x14ac:dyDescent="0.3">
      <c r="B75" s="11"/>
      <c r="D75" s="33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3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3" t="s">
        <v>49</v>
      </c>
      <c r="AI75" s="34"/>
      <c r="AJ75" s="34"/>
      <c r="AK75" s="34"/>
      <c r="AL75" s="34"/>
      <c r="AM75" s="33" t="s">
        <v>50</v>
      </c>
      <c r="AN75" s="34"/>
      <c r="AO75" s="34"/>
      <c r="AR75" s="11"/>
    </row>
    <row r="76" spans="2:44" s="10" customFormat="1" x14ac:dyDescent="0.3">
      <c r="B76" s="11"/>
      <c r="AR76" s="11"/>
    </row>
    <row r="77" spans="2:44" s="10" customFormat="1" ht="6.95" customHeight="1" x14ac:dyDescent="0.3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11"/>
    </row>
    <row r="81" spans="2:91" s="10" customFormat="1" ht="6.95" customHeight="1" x14ac:dyDescent="0.3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11"/>
    </row>
    <row r="82" spans="2:91" s="10" customFormat="1" ht="24.95" customHeight="1" x14ac:dyDescent="0.3">
      <c r="B82" s="11"/>
      <c r="C82" s="7" t="s">
        <v>53</v>
      </c>
      <c r="AR82" s="11"/>
    </row>
    <row r="83" spans="2:91" s="10" customFormat="1" ht="6.95" customHeight="1" x14ac:dyDescent="0.3">
      <c r="B83" s="11"/>
      <c r="AR83" s="11"/>
    </row>
    <row r="84" spans="2:91" s="116" customFormat="1" ht="12" customHeight="1" x14ac:dyDescent="0.3">
      <c r="B84" s="117"/>
      <c r="C84" s="9" t="s">
        <v>12</v>
      </c>
      <c r="L84" s="116" t="str">
        <f>K5</f>
        <v>18102024</v>
      </c>
      <c r="AR84" s="117"/>
    </row>
    <row r="85" spans="2:91" s="118" customFormat="1" ht="36.950000000000003" customHeight="1" x14ac:dyDescent="0.3">
      <c r="B85" s="119"/>
      <c r="C85" s="120" t="s">
        <v>14</v>
      </c>
      <c r="L85" s="181" t="str">
        <f>K6</f>
        <v>ZŠ Písečná 5144, Chomutov</v>
      </c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R85" s="119"/>
    </row>
    <row r="86" spans="2:91" s="10" customFormat="1" ht="6.95" customHeight="1" x14ac:dyDescent="0.3">
      <c r="B86" s="11"/>
      <c r="AR86" s="11"/>
    </row>
    <row r="87" spans="2:91" s="10" customFormat="1" ht="12" customHeight="1" x14ac:dyDescent="0.3">
      <c r="B87" s="11"/>
      <c r="C87" s="9" t="s">
        <v>18</v>
      </c>
      <c r="L87" s="121" t="str">
        <f>IF(K8="","",K8)</f>
        <v xml:space="preserve"> </v>
      </c>
      <c r="AI87" s="9" t="s">
        <v>20</v>
      </c>
      <c r="AM87" s="177" t="str">
        <f>IF(AN8= "","",AN8)</f>
        <v>18. 10. 2024</v>
      </c>
      <c r="AN87" s="177"/>
      <c r="AR87" s="11"/>
    </row>
    <row r="88" spans="2:91" s="10" customFormat="1" ht="6.95" customHeight="1" x14ac:dyDescent="0.3">
      <c r="B88" s="11"/>
      <c r="AR88" s="11"/>
    </row>
    <row r="89" spans="2:91" s="10" customFormat="1" ht="25.7" customHeight="1" x14ac:dyDescent="0.3">
      <c r="B89" s="11"/>
      <c r="C89" s="9" t="s">
        <v>22</v>
      </c>
      <c r="L89" s="116" t="str">
        <f>IF(E11= "","",E11)</f>
        <v>Statutární město Chomutov</v>
      </c>
      <c r="AI89" s="9" t="s">
        <v>28</v>
      </c>
      <c r="AM89" s="178" t="str">
        <f>IF(E17="","",E17)</f>
        <v>Digitronic CZ s.r.o. Hradec Králové</v>
      </c>
      <c r="AN89" s="179"/>
      <c r="AO89" s="179"/>
      <c r="AP89" s="179"/>
      <c r="AR89" s="11"/>
      <c r="AS89" s="187" t="s">
        <v>54</v>
      </c>
      <c r="AT89" s="188"/>
      <c r="AU89" s="18"/>
      <c r="AV89" s="18"/>
      <c r="AW89" s="18"/>
      <c r="AX89" s="18"/>
      <c r="AY89" s="18"/>
      <c r="AZ89" s="18"/>
      <c r="BA89" s="18"/>
      <c r="BB89" s="18"/>
      <c r="BC89" s="18"/>
      <c r="BD89" s="122"/>
    </row>
    <row r="90" spans="2:91" s="10" customFormat="1" ht="15.2" customHeight="1" x14ac:dyDescent="0.3">
      <c r="B90" s="11"/>
      <c r="C90" s="9" t="s">
        <v>27</v>
      </c>
      <c r="L90" s="116" t="str">
        <f>IF(E14="","",E14)</f>
        <v xml:space="preserve"> </v>
      </c>
      <c r="AI90" s="9" t="s">
        <v>32</v>
      </c>
      <c r="AM90" s="178" t="str">
        <f>IF(E20="","",E20)</f>
        <v xml:space="preserve"> </v>
      </c>
      <c r="AN90" s="179"/>
      <c r="AO90" s="179"/>
      <c r="AP90" s="179"/>
      <c r="AR90" s="11"/>
      <c r="AS90" s="189"/>
      <c r="AT90" s="190"/>
      <c r="BD90" s="123"/>
    </row>
    <row r="91" spans="2:91" s="10" customFormat="1" ht="10.9" customHeight="1" x14ac:dyDescent="0.3">
      <c r="B91" s="11"/>
      <c r="AR91" s="11"/>
      <c r="AS91" s="189"/>
      <c r="AT91" s="190"/>
      <c r="BD91" s="123"/>
    </row>
    <row r="92" spans="2:91" s="10" customFormat="1" ht="29.25" customHeight="1" x14ac:dyDescent="0.3">
      <c r="B92" s="11"/>
      <c r="C92" s="183" t="s">
        <v>55</v>
      </c>
      <c r="D92" s="184"/>
      <c r="E92" s="184"/>
      <c r="F92" s="184"/>
      <c r="G92" s="184"/>
      <c r="H92" s="26"/>
      <c r="I92" s="185" t="s">
        <v>56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92" t="s">
        <v>57</v>
      </c>
      <c r="AH92" s="184"/>
      <c r="AI92" s="184"/>
      <c r="AJ92" s="184"/>
      <c r="AK92" s="184"/>
      <c r="AL92" s="184"/>
      <c r="AM92" s="184"/>
      <c r="AN92" s="185" t="s">
        <v>58</v>
      </c>
      <c r="AO92" s="184"/>
      <c r="AP92" s="191"/>
      <c r="AQ92" s="124" t="s">
        <v>59</v>
      </c>
      <c r="AR92" s="11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</row>
    <row r="93" spans="2:91" s="10" customFormat="1" ht="10.9" customHeight="1" thickBot="1" x14ac:dyDescent="0.35">
      <c r="B93" s="11"/>
      <c r="AR93" s="11"/>
      <c r="AS93" s="64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22"/>
    </row>
    <row r="94" spans="2:91" s="125" customFormat="1" ht="32.450000000000003" customHeight="1" thickBot="1" x14ac:dyDescent="0.35">
      <c r="B94" s="126"/>
      <c r="C94" s="62" t="s">
        <v>72</v>
      </c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  <c r="Q94" s="127"/>
      <c r="R94" s="127"/>
      <c r="S94" s="127"/>
      <c r="T94" s="127"/>
      <c r="U94" s="127"/>
      <c r="V94" s="127"/>
      <c r="W94" s="127"/>
      <c r="X94" s="127"/>
      <c r="Y94" s="127"/>
      <c r="Z94" s="127"/>
      <c r="AA94" s="127"/>
      <c r="AB94" s="127"/>
      <c r="AC94" s="127"/>
      <c r="AD94" s="127"/>
      <c r="AE94" s="127"/>
      <c r="AF94" s="127"/>
      <c r="AG94" s="196">
        <f>ROUND(AG95,2)</f>
        <v>0</v>
      </c>
      <c r="AH94" s="197"/>
      <c r="AI94" s="197"/>
      <c r="AJ94" s="197"/>
      <c r="AK94" s="197"/>
      <c r="AL94" s="197"/>
      <c r="AM94" s="198"/>
      <c r="AN94" s="199">
        <f>AG94*1.21</f>
        <v>0</v>
      </c>
      <c r="AO94" s="200"/>
      <c r="AP94" s="201"/>
      <c r="AQ94" s="128" t="s">
        <v>1</v>
      </c>
      <c r="AR94" s="126"/>
      <c r="AS94" s="129" t="e">
        <f>ROUND(AS95,2)</f>
        <v>#REF!</v>
      </c>
      <c r="AT94" s="130" t="e">
        <f t="shared" ref="AT94:AT99" si="0">ROUND(SUM(AV94:AW94),2)</f>
        <v>#REF!</v>
      </c>
      <c r="AU94" s="131" t="e">
        <f>ROUND(AU95,5)</f>
        <v>#REF!</v>
      </c>
      <c r="AV94" s="130" t="e">
        <f>ROUND(AZ94*L29,2)</f>
        <v>#REF!</v>
      </c>
      <c r="AW94" s="130" t="e">
        <f>ROUND(BA94*L30,2)</f>
        <v>#REF!</v>
      </c>
      <c r="AX94" s="130" t="e">
        <f>ROUND(BB94*L29,2)</f>
        <v>#REF!</v>
      </c>
      <c r="AY94" s="130" t="e">
        <f>ROUND(BC94*L30,2)</f>
        <v>#REF!</v>
      </c>
      <c r="AZ94" s="130" t="e">
        <f>ROUND(AZ95,2)</f>
        <v>#REF!</v>
      </c>
      <c r="BA94" s="130" t="e">
        <f>ROUND(BA95,2)</f>
        <v>#REF!</v>
      </c>
      <c r="BB94" s="130" t="e">
        <f>ROUND(BB95,2)</f>
        <v>#REF!</v>
      </c>
      <c r="BC94" s="130" t="e">
        <f>ROUND(BC95,2)</f>
        <v>#REF!</v>
      </c>
      <c r="BD94" s="132" t="e">
        <f>ROUND(BD95,2)</f>
        <v>#REF!</v>
      </c>
      <c r="BS94" s="133" t="s">
        <v>73</v>
      </c>
      <c r="BT94" s="133" t="s">
        <v>74</v>
      </c>
      <c r="BU94" s="134" t="s">
        <v>75</v>
      </c>
      <c r="BV94" s="133" t="s">
        <v>76</v>
      </c>
      <c r="BW94" s="133" t="s">
        <v>4</v>
      </c>
      <c r="BX94" s="133" t="s">
        <v>77</v>
      </c>
      <c r="CL94" s="133" t="s">
        <v>1</v>
      </c>
    </row>
    <row r="95" spans="2:91" s="135" customFormat="1" ht="24.75" customHeight="1" x14ac:dyDescent="0.3">
      <c r="B95" s="136"/>
      <c r="C95" s="137"/>
      <c r="D95" s="186" t="s">
        <v>78</v>
      </c>
      <c r="E95" s="186"/>
      <c r="F95" s="186"/>
      <c r="G95" s="186"/>
      <c r="H95" s="186"/>
      <c r="I95" s="138"/>
      <c r="J95" s="186" t="s">
        <v>79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93">
        <f>AG96+AG98</f>
        <v>0</v>
      </c>
      <c r="AH95" s="194"/>
      <c r="AI95" s="194"/>
      <c r="AJ95" s="194"/>
      <c r="AK95" s="194"/>
      <c r="AL95" s="194"/>
      <c r="AM95" s="194"/>
      <c r="AN95" s="195">
        <f>AN96+AN98</f>
        <v>0</v>
      </c>
      <c r="AO95" s="194"/>
      <c r="AP95" s="194"/>
      <c r="AQ95" s="139" t="s">
        <v>80</v>
      </c>
      <c r="AR95" s="136"/>
      <c r="AS95" s="140" t="e">
        <f>ROUND(#REF!+AS96+AS98+#REF!+#REF!+#REF!,2)</f>
        <v>#REF!</v>
      </c>
      <c r="AT95" s="141" t="e">
        <f t="shared" si="0"/>
        <v>#REF!</v>
      </c>
      <c r="AU95" s="142" t="e">
        <f>ROUND(#REF!+AU96+AU98+#REF!+#REF!+#REF!,5)</f>
        <v>#REF!</v>
      </c>
      <c r="AV95" s="141" t="e">
        <f>ROUND(AZ95*L29,2)</f>
        <v>#REF!</v>
      </c>
      <c r="AW95" s="141" t="e">
        <f>ROUND(BA95*L30,2)</f>
        <v>#REF!</v>
      </c>
      <c r="AX95" s="141" t="e">
        <f>ROUND(BB95*L29,2)</f>
        <v>#REF!</v>
      </c>
      <c r="AY95" s="141" t="e">
        <f>ROUND(BC95*L30,2)</f>
        <v>#REF!</v>
      </c>
      <c r="AZ95" s="141" t="e">
        <f>ROUND(#REF!+AZ96+AZ98+#REF!+#REF!+#REF!,2)</f>
        <v>#REF!</v>
      </c>
      <c r="BA95" s="141" t="e">
        <f>ROUND(#REF!+BA96+BA98+#REF!+#REF!+#REF!,2)</f>
        <v>#REF!</v>
      </c>
      <c r="BB95" s="141" t="e">
        <f>ROUND(#REF!+BB96+BB98+#REF!+#REF!+#REF!,2)</f>
        <v>#REF!</v>
      </c>
      <c r="BC95" s="141" t="e">
        <f>ROUND(#REF!+BC96+BC98+#REF!+#REF!+#REF!,2)</f>
        <v>#REF!</v>
      </c>
      <c r="BD95" s="143" t="e">
        <f>ROUND(#REF!+BD96+BD98+#REF!+#REF!+#REF!,2)</f>
        <v>#REF!</v>
      </c>
      <c r="BS95" s="144" t="s">
        <v>73</v>
      </c>
      <c r="BT95" s="144" t="s">
        <v>81</v>
      </c>
      <c r="BU95" s="144" t="s">
        <v>75</v>
      </c>
      <c r="BV95" s="144" t="s">
        <v>76</v>
      </c>
      <c r="BW95" s="144" t="s">
        <v>82</v>
      </c>
      <c r="BX95" s="144" t="s">
        <v>4</v>
      </c>
      <c r="CL95" s="144" t="s">
        <v>1</v>
      </c>
      <c r="CM95" s="144" t="s">
        <v>83</v>
      </c>
    </row>
    <row r="96" spans="2:91" s="116" customFormat="1" ht="16.5" customHeight="1" x14ac:dyDescent="0.3">
      <c r="B96" s="117"/>
      <c r="C96" s="49"/>
      <c r="D96" s="49"/>
      <c r="E96" s="180" t="s">
        <v>89</v>
      </c>
      <c r="F96" s="180"/>
      <c r="G96" s="180"/>
      <c r="H96" s="180"/>
      <c r="I96" s="180"/>
      <c r="J96" s="49"/>
      <c r="K96" s="180" t="s">
        <v>90</v>
      </c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  <c r="AF96" s="180"/>
      <c r="AG96" s="168">
        <f>ROUND(SUM(AG97:AG97),2)</f>
        <v>0</v>
      </c>
      <c r="AH96" s="167"/>
      <c r="AI96" s="167"/>
      <c r="AJ96" s="167"/>
      <c r="AK96" s="167"/>
      <c r="AL96" s="167"/>
      <c r="AM96" s="167"/>
      <c r="AN96" s="166">
        <f t="shared" ref="AN96:AN99" si="1">SUM(AG96,AT96)</f>
        <v>0</v>
      </c>
      <c r="AO96" s="167"/>
      <c r="AP96" s="167"/>
      <c r="AQ96" s="145" t="s">
        <v>84</v>
      </c>
      <c r="AR96" s="117"/>
      <c r="AS96" s="146">
        <f>ROUND(SUM(AS97:AS97),2)</f>
        <v>0</v>
      </c>
      <c r="AT96" s="22">
        <f t="shared" si="0"/>
        <v>0</v>
      </c>
      <c r="AU96" s="147">
        <f>ROUND(SUM(AU97:AU97),5)</f>
        <v>0</v>
      </c>
      <c r="AV96" s="22">
        <f>ROUND(AZ96*L29,2)</f>
        <v>0</v>
      </c>
      <c r="AW96" s="22">
        <f>ROUND(BA96*L30,2)</f>
        <v>0</v>
      </c>
      <c r="AX96" s="22">
        <f>ROUND(BB96*L29,2)</f>
        <v>0</v>
      </c>
      <c r="AY96" s="22">
        <f>ROUND(BC96*L30,2)</f>
        <v>0</v>
      </c>
      <c r="AZ96" s="22">
        <f>ROUND(SUM(AZ97:AZ97),2)</f>
        <v>0</v>
      </c>
      <c r="BA96" s="22">
        <f>ROUND(SUM(BA97:BA97),2)</f>
        <v>0</v>
      </c>
      <c r="BB96" s="22">
        <f>ROUND(SUM(BB97:BB97),2)</f>
        <v>0</v>
      </c>
      <c r="BC96" s="22">
        <f>ROUND(SUM(BC97:BC97),2)</f>
        <v>0</v>
      </c>
      <c r="BD96" s="22">
        <f>ROUND(SUM(BD97:BD97),2)</f>
        <v>0</v>
      </c>
      <c r="BE96"/>
      <c r="BS96" s="13" t="s">
        <v>73</v>
      </c>
      <c r="BT96" s="13" t="s">
        <v>83</v>
      </c>
      <c r="BU96" s="13" t="s">
        <v>75</v>
      </c>
      <c r="BV96" s="13" t="s">
        <v>76</v>
      </c>
      <c r="BW96" s="13" t="s">
        <v>91</v>
      </c>
      <c r="BX96" s="13" t="s">
        <v>82</v>
      </c>
      <c r="CL96" s="13" t="s">
        <v>1</v>
      </c>
    </row>
    <row r="97" spans="1:90" s="116" customFormat="1" ht="16.5" customHeight="1" x14ac:dyDescent="0.3">
      <c r="A97" s="148" t="s">
        <v>85</v>
      </c>
      <c r="B97" s="117"/>
      <c r="C97" s="49"/>
      <c r="D97" s="49"/>
      <c r="E97" s="49"/>
      <c r="F97" s="180" t="s">
        <v>93</v>
      </c>
      <c r="G97" s="180"/>
      <c r="H97" s="180"/>
      <c r="I97" s="180"/>
      <c r="J97" s="180"/>
      <c r="K97" s="49"/>
      <c r="L97" s="202" t="s">
        <v>94</v>
      </c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175">
        <f>'učebna jazyky 42 - AV'!K34</f>
        <v>0</v>
      </c>
      <c r="AH97" s="176"/>
      <c r="AI97" s="176"/>
      <c r="AJ97" s="176"/>
      <c r="AK97" s="176"/>
      <c r="AL97" s="176"/>
      <c r="AM97" s="176"/>
      <c r="AN97" s="175">
        <f t="shared" si="1"/>
        <v>0</v>
      </c>
      <c r="AO97" s="176"/>
      <c r="AP97" s="176"/>
      <c r="AQ97" s="145" t="s">
        <v>84</v>
      </c>
      <c r="AR97" s="117"/>
      <c r="AS97" s="146">
        <v>0</v>
      </c>
      <c r="AT97" s="22">
        <f t="shared" si="0"/>
        <v>0</v>
      </c>
      <c r="AU97" s="147">
        <f>'učebna jazyky 42 - AV'!Q128</f>
        <v>0</v>
      </c>
      <c r="AV97" s="22">
        <f>'učebna jazyky 42 - AV'!K37</f>
        <v>0</v>
      </c>
      <c r="AW97" s="22">
        <f>'učebna jazyky 42 - AV'!K38</f>
        <v>0</v>
      </c>
      <c r="AX97" s="22">
        <f>'učebna jazyky 42 - AV'!K39</f>
        <v>0</v>
      </c>
      <c r="AY97" s="22">
        <f>'učebna jazyky 42 - AV'!K40</f>
        <v>0</v>
      </c>
      <c r="AZ97" s="22">
        <f>'učebna jazyky 42 - AV'!G37</f>
        <v>0</v>
      </c>
      <c r="BA97" s="22">
        <f>'učebna jazyky 42 - AV'!G38</f>
        <v>0</v>
      </c>
      <c r="BB97" s="22">
        <f>'učebna jazyky 42 - AV'!G39</f>
        <v>0</v>
      </c>
      <c r="BC97" s="22">
        <f>'učebna jazyky 42 - AV'!G40</f>
        <v>0</v>
      </c>
      <c r="BD97" s="149">
        <f>'učebna jazyky 42 - AV'!G41</f>
        <v>0</v>
      </c>
      <c r="BG97" s="150"/>
      <c r="BT97" s="13" t="s">
        <v>86</v>
      </c>
      <c r="BV97" s="13" t="s">
        <v>76</v>
      </c>
      <c r="BW97" s="13" t="s">
        <v>95</v>
      </c>
      <c r="BX97" s="13" t="s">
        <v>91</v>
      </c>
      <c r="CL97" s="13" t="s">
        <v>1</v>
      </c>
    </row>
    <row r="98" spans="1:90" s="116" customFormat="1" ht="16.5" customHeight="1" x14ac:dyDescent="0.3">
      <c r="B98" s="117"/>
      <c r="C98" s="49"/>
      <c r="D98" s="49"/>
      <c r="E98" s="180" t="s">
        <v>96</v>
      </c>
      <c r="F98" s="180"/>
      <c r="G98" s="180"/>
      <c r="H98" s="180"/>
      <c r="I98" s="180"/>
      <c r="J98" s="49"/>
      <c r="K98" s="180" t="s">
        <v>97</v>
      </c>
      <c r="L98" s="180"/>
      <c r="M98" s="180"/>
      <c r="N98" s="180"/>
      <c r="O98" s="180"/>
      <c r="P98" s="180"/>
      <c r="Q98" s="180"/>
      <c r="R98" s="180"/>
      <c r="S98" s="180"/>
      <c r="T98" s="180"/>
      <c r="U98" s="180"/>
      <c r="V98" s="180"/>
      <c r="W98" s="180"/>
      <c r="X98" s="180"/>
      <c r="Y98" s="180"/>
      <c r="Z98" s="180"/>
      <c r="AA98" s="180"/>
      <c r="AB98" s="180"/>
      <c r="AC98" s="180"/>
      <c r="AD98" s="180"/>
      <c r="AE98" s="180"/>
      <c r="AF98" s="180"/>
      <c r="AG98" s="168">
        <f>ROUND(SUM(AG99:AG99),2)</f>
        <v>0</v>
      </c>
      <c r="AH98" s="167"/>
      <c r="AI98" s="167"/>
      <c r="AJ98" s="167"/>
      <c r="AK98" s="167"/>
      <c r="AL98" s="167"/>
      <c r="AM98" s="167"/>
      <c r="AN98" s="166">
        <f t="shared" si="1"/>
        <v>0</v>
      </c>
      <c r="AO98" s="167"/>
      <c r="AP98" s="167"/>
      <c r="AQ98" s="145" t="s">
        <v>84</v>
      </c>
      <c r="AR98" s="117"/>
      <c r="AS98" s="146">
        <f>ROUND(SUM(AS99:AS99),2)</f>
        <v>0</v>
      </c>
      <c r="AT98" s="22">
        <f t="shared" si="0"/>
        <v>0</v>
      </c>
      <c r="AU98" s="147">
        <f>ROUND(SUM(AU99:AU99),5)</f>
        <v>0</v>
      </c>
      <c r="AV98" s="22">
        <f>ROUND(AZ98*L29,2)</f>
        <v>0</v>
      </c>
      <c r="AW98" s="22">
        <f>ROUND(BA98*L30,2)</f>
        <v>0</v>
      </c>
      <c r="AX98" s="22">
        <f>ROUND(BB98*L29,2)</f>
        <v>0</v>
      </c>
      <c r="AY98" s="22">
        <f>ROUND(BC98*L30,2)</f>
        <v>0</v>
      </c>
      <c r="AZ98" s="22">
        <f>ROUND(SUM(AZ99:AZ99),2)</f>
        <v>0</v>
      </c>
      <c r="BA98" s="22">
        <f>ROUND(SUM(BA99:BA99),2)</f>
        <v>0</v>
      </c>
      <c r="BB98" s="22">
        <f>ROUND(SUM(BB99:BB99),2)</f>
        <v>0</v>
      </c>
      <c r="BC98" s="22">
        <f>ROUND(SUM(BC99:BC99),2)</f>
        <v>0</v>
      </c>
      <c r="BD98" s="149">
        <f>ROUND(SUM(BD99:BD99),2)</f>
        <v>0</v>
      </c>
      <c r="BG98" s="150"/>
      <c r="BS98" s="13" t="s">
        <v>73</v>
      </c>
      <c r="BT98" s="13" t="s">
        <v>83</v>
      </c>
      <c r="BU98" s="13" t="s">
        <v>75</v>
      </c>
      <c r="BV98" s="13" t="s">
        <v>76</v>
      </c>
      <c r="BW98" s="13" t="s">
        <v>98</v>
      </c>
      <c r="BX98" s="13" t="s">
        <v>82</v>
      </c>
      <c r="CL98" s="13" t="s">
        <v>1</v>
      </c>
    </row>
    <row r="99" spans="1:90" s="116" customFormat="1" ht="16.5" customHeight="1" x14ac:dyDescent="0.3">
      <c r="A99" s="148" t="s">
        <v>85</v>
      </c>
      <c r="B99" s="117"/>
      <c r="C99" s="49"/>
      <c r="D99" s="49"/>
      <c r="E99" s="49"/>
      <c r="F99" s="180" t="s">
        <v>99</v>
      </c>
      <c r="G99" s="180"/>
      <c r="H99" s="180"/>
      <c r="I99" s="180"/>
      <c r="J99" s="180"/>
      <c r="K99" s="49"/>
      <c r="L99" s="180" t="s">
        <v>100</v>
      </c>
      <c r="M99" s="180"/>
      <c r="N99" s="180"/>
      <c r="O99" s="180"/>
      <c r="P99" s="180"/>
      <c r="Q99" s="180"/>
      <c r="R99" s="180"/>
      <c r="S99" s="180"/>
      <c r="T99" s="180"/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  <c r="AF99" s="180"/>
      <c r="AG99" s="175">
        <f>'učebna fyziky 39 - AV'!K34</f>
        <v>0</v>
      </c>
      <c r="AH99" s="176"/>
      <c r="AI99" s="176"/>
      <c r="AJ99" s="176"/>
      <c r="AK99" s="176"/>
      <c r="AL99" s="176"/>
      <c r="AM99" s="176"/>
      <c r="AN99" s="175">
        <f t="shared" si="1"/>
        <v>0</v>
      </c>
      <c r="AO99" s="176"/>
      <c r="AP99" s="176"/>
      <c r="AQ99" s="145" t="s">
        <v>84</v>
      </c>
      <c r="AR99" s="117"/>
      <c r="AS99" s="146">
        <v>0</v>
      </c>
      <c r="AT99" s="22">
        <f t="shared" si="0"/>
        <v>0</v>
      </c>
      <c r="AU99" s="147">
        <f>'učebna fyziky 39 - AV'!Q127</f>
        <v>0</v>
      </c>
      <c r="AV99" s="22">
        <f>'učebna fyziky 39 - AV'!K37</f>
        <v>0</v>
      </c>
      <c r="AW99" s="22">
        <f>'učebna fyziky 39 - AV'!K38</f>
        <v>0</v>
      </c>
      <c r="AX99" s="22">
        <f>'učebna fyziky 39 - AV'!K39</f>
        <v>0</v>
      </c>
      <c r="AY99" s="22">
        <f>'učebna fyziky 39 - AV'!K40</f>
        <v>0</v>
      </c>
      <c r="AZ99" s="22">
        <f>'učebna fyziky 39 - AV'!G37</f>
        <v>0</v>
      </c>
      <c r="BA99" s="22">
        <f>'učebna fyziky 39 - AV'!G38</f>
        <v>0</v>
      </c>
      <c r="BB99" s="22">
        <f>'učebna fyziky 39 - AV'!G39</f>
        <v>0</v>
      </c>
      <c r="BC99" s="22">
        <f>'učebna fyziky 39 - AV'!G40</f>
        <v>0</v>
      </c>
      <c r="BD99" s="149">
        <f>'učebna fyziky 39 - AV'!G41</f>
        <v>0</v>
      </c>
      <c r="BE99" s="151"/>
      <c r="BG99" s="152"/>
      <c r="BT99" s="13" t="s">
        <v>86</v>
      </c>
      <c r="BV99" s="13" t="s">
        <v>76</v>
      </c>
      <c r="BW99" s="13" t="s">
        <v>101</v>
      </c>
      <c r="BX99" s="13" t="s">
        <v>98</v>
      </c>
      <c r="CL99" s="13" t="s">
        <v>1</v>
      </c>
    </row>
    <row r="100" spans="1:90" s="10" customFormat="1" ht="30" customHeight="1" x14ac:dyDescent="0.3">
      <c r="B100" s="11"/>
      <c r="AR100" s="11"/>
      <c r="BG100" s="153"/>
    </row>
    <row r="101" spans="1:90" s="10" customFormat="1" ht="6.95" customHeight="1" x14ac:dyDescent="0.3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11"/>
    </row>
    <row r="102" spans="1:90" x14ac:dyDescent="0.3">
      <c r="BE102" s="154"/>
      <c r="BG102" s="154"/>
    </row>
    <row r="103" spans="1:90" x14ac:dyDescent="0.3">
      <c r="BE103" s="155"/>
      <c r="BG103" s="155"/>
    </row>
    <row r="104" spans="1:90" x14ac:dyDescent="0.3">
      <c r="BE104" s="154"/>
      <c r="BG104" s="155"/>
    </row>
    <row r="105" spans="1:90" x14ac:dyDescent="0.3">
      <c r="BG105" s="155"/>
    </row>
    <row r="106" spans="1:90" x14ac:dyDescent="0.3">
      <c r="AI106" s="156"/>
      <c r="BG106" s="155"/>
    </row>
    <row r="107" spans="1:90" x14ac:dyDescent="0.3">
      <c r="BE107" s="156"/>
      <c r="BG107" s="154"/>
    </row>
    <row r="110" spans="1:90" x14ac:dyDescent="0.3">
      <c r="BE110" s="156"/>
    </row>
    <row r="111" spans="1:90" x14ac:dyDescent="0.3">
      <c r="BE111" s="155"/>
    </row>
    <row r="112" spans="1:90" x14ac:dyDescent="0.3">
      <c r="BE112" s="154"/>
    </row>
  </sheetData>
  <sheetProtection algorithmName="SHA-512" hashValue="Wy2NKdfkZ7DeU5d3iPrYWsN8IVb/tazjvmMt9jk7Ho7bDVtWUphbuvKKeD19ny9VxqKmvqzvWaVt94GMlQ0AYA==" saltValue="Z649IgETTR2OFlu+B/Of6w==" spinCount="100000" sheet="1" objects="1" scenarios="1" selectLockedCells="1"/>
  <mergeCells count="56">
    <mergeCell ref="L99:AF99"/>
    <mergeCell ref="F99:J99"/>
    <mergeCell ref="K98:AF98"/>
    <mergeCell ref="L97:AF97"/>
    <mergeCell ref="F97:J97"/>
    <mergeCell ref="E98:I98"/>
    <mergeCell ref="AS89:AT91"/>
    <mergeCell ref="AM90:AP90"/>
    <mergeCell ref="AN92:AP92"/>
    <mergeCell ref="AG92:AM92"/>
    <mergeCell ref="AG95:AM95"/>
    <mergeCell ref="AN95:AP95"/>
    <mergeCell ref="AG94:AM94"/>
    <mergeCell ref="AN94:AP94"/>
    <mergeCell ref="AM87:AN87"/>
    <mergeCell ref="AM89:AP89"/>
    <mergeCell ref="K96:AF96"/>
    <mergeCell ref="E96:I96"/>
    <mergeCell ref="L85:AO85"/>
    <mergeCell ref="C92:G92"/>
    <mergeCell ref="I92:AF92"/>
    <mergeCell ref="J95:AF95"/>
    <mergeCell ref="D95:H95"/>
    <mergeCell ref="AN99:AP99"/>
    <mergeCell ref="AG99:AM99"/>
    <mergeCell ref="AN97:AP97"/>
    <mergeCell ref="AG97:AM97"/>
    <mergeCell ref="AN98:AP98"/>
    <mergeCell ref="AG98:AM98"/>
    <mergeCell ref="AR2:BE2"/>
    <mergeCell ref="AN96:AP96"/>
    <mergeCell ref="AG96:AM96"/>
    <mergeCell ref="K5:AO5"/>
    <mergeCell ref="K6:AO6"/>
    <mergeCell ref="E23:AN23"/>
    <mergeCell ref="AK26:AO26"/>
    <mergeCell ref="L28:P28"/>
    <mergeCell ref="AK28:AO28"/>
    <mergeCell ref="W28:AE28"/>
    <mergeCell ref="W29:AE29"/>
    <mergeCell ref="AK29:AO29"/>
    <mergeCell ref="L29:P29"/>
    <mergeCell ref="W33:AE33"/>
    <mergeCell ref="L33:P33"/>
    <mergeCell ref="AK33:AO33"/>
    <mergeCell ref="AK35:AO35"/>
    <mergeCell ref="X35:AB35"/>
    <mergeCell ref="L30:P30"/>
    <mergeCell ref="AK30:AO30"/>
    <mergeCell ref="W30:AE30"/>
    <mergeCell ref="L31:P31"/>
    <mergeCell ref="AK31:AO31"/>
    <mergeCell ref="W31:AE31"/>
    <mergeCell ref="AK32:AO32"/>
    <mergeCell ref="L32:P32"/>
    <mergeCell ref="W32:AE32"/>
  </mergeCells>
  <hyperlinks>
    <hyperlink ref="A97" location="'03 - Audiovizuální technika'!C2" display="/" xr:uid="{00000000-0004-0000-0000-00000B000000}"/>
    <hyperlink ref="A99" location="'03 (1) - Audiovizuální te...'!C2" display="/" xr:uid="{00000000-0004-0000-0000-000012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N167"/>
  <sheetViews>
    <sheetView showGridLines="0" tabSelected="1" topLeftCell="A148" workbookViewId="0">
      <selection activeCell="F148" sqref="F148"/>
    </sheetView>
  </sheetViews>
  <sheetFormatPr defaultRowHeight="10.1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6" width="38.33203125" customWidth="1"/>
    <col min="7" max="7" width="50.83203125" customWidth="1"/>
    <col min="8" max="8" width="7.5" customWidth="1"/>
    <col min="9" max="9" width="14" customWidth="1"/>
    <col min="10" max="10" width="15.83203125" customWidth="1"/>
    <col min="11" max="12" width="22.33203125" customWidth="1"/>
    <col min="13" max="13" width="9.33203125" customWidth="1"/>
    <col min="14" max="14" width="10.83203125" hidden="1" customWidth="1"/>
    <col min="15" max="15" width="9.33203125" hidden="1"/>
    <col min="16" max="21" width="14.1640625" hidden="1" customWidth="1"/>
    <col min="22" max="22" width="16.33203125" hidden="1" customWidth="1"/>
    <col min="23" max="23" width="12.33203125" customWidth="1"/>
    <col min="24" max="24" width="16.33203125" customWidth="1"/>
    <col min="25" max="25" width="12.33203125" customWidth="1"/>
    <col min="26" max="26" width="15" customWidth="1"/>
    <col min="27" max="27" width="11" customWidth="1"/>
    <col min="28" max="28" width="15" customWidth="1"/>
    <col min="29" max="29" width="16.33203125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2" spans="2:47" ht="36.950000000000003" customHeight="1" x14ac:dyDescent="0.3">
      <c r="M2" s="164" t="s">
        <v>5</v>
      </c>
      <c r="N2" s="165"/>
      <c r="O2" s="165"/>
      <c r="P2" s="165"/>
      <c r="Q2" s="165"/>
      <c r="R2" s="165"/>
      <c r="S2" s="165"/>
      <c r="T2" s="165"/>
      <c r="U2" s="165"/>
      <c r="V2" s="165"/>
      <c r="W2" s="165"/>
      <c r="AU2" s="3" t="s">
        <v>95</v>
      </c>
    </row>
    <row r="3" spans="2:47" ht="6.95" hidden="1" customHeight="1" x14ac:dyDescent="0.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AU3" s="3" t="s">
        <v>83</v>
      </c>
    </row>
    <row r="4" spans="2:47" ht="24.95" hidden="1" customHeight="1" x14ac:dyDescent="0.3">
      <c r="B4" s="6"/>
      <c r="D4" s="7" t="s">
        <v>105</v>
      </c>
      <c r="M4" s="6"/>
      <c r="N4" s="8" t="s">
        <v>10</v>
      </c>
      <c r="AU4" s="3" t="s">
        <v>3</v>
      </c>
    </row>
    <row r="5" spans="2:47" ht="6.95" hidden="1" customHeight="1" x14ac:dyDescent="0.3">
      <c r="B5" s="6"/>
      <c r="M5" s="6"/>
    </row>
    <row r="6" spans="2:47" ht="12" hidden="1" customHeight="1" x14ac:dyDescent="0.3">
      <c r="B6" s="6"/>
      <c r="D6" s="9" t="s">
        <v>14</v>
      </c>
      <c r="M6" s="6"/>
    </row>
    <row r="7" spans="2:47" ht="16.5" hidden="1" customHeight="1" x14ac:dyDescent="0.3">
      <c r="B7" s="6"/>
      <c r="E7" s="206" t="str">
        <f>'Rekapitulace stavby'!K6</f>
        <v>ZŠ Písečná 5144, Chomutov</v>
      </c>
      <c r="F7" s="206"/>
      <c r="G7" s="207"/>
      <c r="H7" s="207"/>
      <c r="I7" s="207"/>
      <c r="M7" s="6"/>
    </row>
    <row r="8" spans="2:47" ht="12.75" hidden="1" x14ac:dyDescent="0.3">
      <c r="B8" s="6"/>
      <c r="D8" s="9" t="s">
        <v>106</v>
      </c>
      <c r="M8" s="6"/>
    </row>
    <row r="9" spans="2:47" ht="16.5" hidden="1" customHeight="1" x14ac:dyDescent="0.3">
      <c r="B9" s="6"/>
      <c r="E9" s="206" t="s">
        <v>107</v>
      </c>
      <c r="F9" s="206"/>
      <c r="G9" s="165"/>
      <c r="H9" s="165"/>
      <c r="I9" s="165"/>
      <c r="M9" s="6"/>
    </row>
    <row r="10" spans="2:47" ht="12" hidden="1" customHeight="1" x14ac:dyDescent="0.3">
      <c r="B10" s="6"/>
      <c r="D10" s="9" t="s">
        <v>108</v>
      </c>
      <c r="M10" s="6"/>
    </row>
    <row r="11" spans="2:47" s="10" customFormat="1" ht="16.5" hidden="1" customHeight="1" x14ac:dyDescent="0.3">
      <c r="B11" s="11"/>
      <c r="E11" s="190" t="s">
        <v>171</v>
      </c>
      <c r="F11" s="190"/>
      <c r="G11" s="208"/>
      <c r="H11" s="208"/>
      <c r="I11" s="208"/>
      <c r="M11" s="11"/>
    </row>
    <row r="12" spans="2:47" s="10" customFormat="1" ht="12" hidden="1" customHeight="1" x14ac:dyDescent="0.3">
      <c r="B12" s="11"/>
      <c r="D12" s="9" t="s">
        <v>109</v>
      </c>
      <c r="M12" s="11"/>
    </row>
    <row r="13" spans="2:47" s="10" customFormat="1" ht="16.5" hidden="1" customHeight="1" x14ac:dyDescent="0.3">
      <c r="B13" s="11"/>
      <c r="E13" s="181" t="s">
        <v>175</v>
      </c>
      <c r="F13" s="181"/>
      <c r="G13" s="208"/>
      <c r="H13" s="208"/>
      <c r="I13" s="208"/>
      <c r="M13" s="11"/>
    </row>
    <row r="14" spans="2:47" s="10" customFormat="1" hidden="1" x14ac:dyDescent="0.3">
      <c r="B14" s="11"/>
      <c r="M14" s="11"/>
    </row>
    <row r="15" spans="2:47" s="10" customFormat="1" ht="12" hidden="1" customHeight="1" x14ac:dyDescent="0.3">
      <c r="B15" s="11"/>
      <c r="D15" s="9" t="s">
        <v>16</v>
      </c>
      <c r="G15" s="13" t="s">
        <v>1</v>
      </c>
      <c r="J15" s="9" t="s">
        <v>17</v>
      </c>
      <c r="K15" s="13" t="s">
        <v>1</v>
      </c>
      <c r="M15" s="11"/>
    </row>
    <row r="16" spans="2:47" s="10" customFormat="1" ht="12" hidden="1" customHeight="1" x14ac:dyDescent="0.3">
      <c r="B16" s="11"/>
      <c r="D16" s="9" t="s">
        <v>18</v>
      </c>
      <c r="G16" s="13" t="s">
        <v>19</v>
      </c>
      <c r="J16" s="9" t="s">
        <v>20</v>
      </c>
      <c r="K16" s="14" t="str">
        <f>'Rekapitulace stavby'!AN8</f>
        <v>18. 10. 2024</v>
      </c>
      <c r="M16" s="11"/>
    </row>
    <row r="17" spans="2:13" s="10" customFormat="1" ht="10.9" hidden="1" customHeight="1" x14ac:dyDescent="0.3">
      <c r="B17" s="11"/>
      <c r="M17" s="11"/>
    </row>
    <row r="18" spans="2:13" s="10" customFormat="1" ht="12" hidden="1" customHeight="1" x14ac:dyDescent="0.3">
      <c r="B18" s="11"/>
      <c r="D18" s="9" t="s">
        <v>22</v>
      </c>
      <c r="J18" s="9" t="s">
        <v>23</v>
      </c>
      <c r="K18" s="13" t="s">
        <v>24</v>
      </c>
      <c r="M18" s="11"/>
    </row>
    <row r="19" spans="2:13" s="10" customFormat="1" ht="18" hidden="1" customHeight="1" x14ac:dyDescent="0.3">
      <c r="B19" s="11"/>
      <c r="E19" s="13" t="s">
        <v>25</v>
      </c>
      <c r="F19" s="13"/>
      <c r="J19" s="9" t="s">
        <v>26</v>
      </c>
      <c r="K19" s="13" t="s">
        <v>1</v>
      </c>
      <c r="M19" s="11"/>
    </row>
    <row r="20" spans="2:13" s="10" customFormat="1" ht="6.95" hidden="1" customHeight="1" x14ac:dyDescent="0.3">
      <c r="B20" s="11"/>
      <c r="M20" s="11"/>
    </row>
    <row r="21" spans="2:13" s="10" customFormat="1" ht="12" hidden="1" customHeight="1" x14ac:dyDescent="0.3">
      <c r="B21" s="11"/>
      <c r="D21" s="9" t="s">
        <v>27</v>
      </c>
      <c r="J21" s="9" t="s">
        <v>23</v>
      </c>
      <c r="K21" s="13" t="str">
        <f>'Rekapitulace stavby'!AN13</f>
        <v/>
      </c>
      <c r="M21" s="11"/>
    </row>
    <row r="22" spans="2:13" s="10" customFormat="1" ht="18" hidden="1" customHeight="1" x14ac:dyDescent="0.3">
      <c r="B22" s="11"/>
      <c r="E22" s="169" t="str">
        <f>'Rekapitulace stavby'!E14</f>
        <v xml:space="preserve"> </v>
      </c>
      <c r="F22" s="169"/>
      <c r="G22" s="169"/>
      <c r="H22" s="169"/>
      <c r="I22" s="169"/>
      <c r="J22" s="9" t="s">
        <v>26</v>
      </c>
      <c r="K22" s="13" t="str">
        <f>'Rekapitulace stavby'!AN14</f>
        <v/>
      </c>
      <c r="M22" s="11"/>
    </row>
    <row r="23" spans="2:13" s="10" customFormat="1" ht="6.95" hidden="1" customHeight="1" x14ac:dyDescent="0.3">
      <c r="B23" s="11"/>
      <c r="M23" s="11"/>
    </row>
    <row r="24" spans="2:13" s="10" customFormat="1" ht="12" hidden="1" customHeight="1" x14ac:dyDescent="0.3">
      <c r="B24" s="11"/>
      <c r="D24" s="9" t="s">
        <v>28</v>
      </c>
      <c r="J24" s="9" t="s">
        <v>23</v>
      </c>
      <c r="K24" s="13" t="s">
        <v>29</v>
      </c>
      <c r="M24" s="11"/>
    </row>
    <row r="25" spans="2:13" s="10" customFormat="1" ht="18" hidden="1" customHeight="1" x14ac:dyDescent="0.3">
      <c r="B25" s="11"/>
      <c r="E25" s="13" t="s">
        <v>30</v>
      </c>
      <c r="F25" s="13"/>
      <c r="J25" s="9" t="s">
        <v>26</v>
      </c>
      <c r="K25" s="13" t="s">
        <v>1</v>
      </c>
      <c r="M25" s="11"/>
    </row>
    <row r="26" spans="2:13" s="10" customFormat="1" ht="6.95" hidden="1" customHeight="1" x14ac:dyDescent="0.3">
      <c r="B26" s="11"/>
      <c r="M26" s="11"/>
    </row>
    <row r="27" spans="2:13" s="10" customFormat="1" ht="12" hidden="1" customHeight="1" x14ac:dyDescent="0.3">
      <c r="B27" s="11"/>
      <c r="D27" s="9" t="s">
        <v>32</v>
      </c>
      <c r="J27" s="9" t="s">
        <v>23</v>
      </c>
      <c r="K27" s="13" t="str">
        <f>IF('Rekapitulace stavby'!AN19="","",'Rekapitulace stavby'!AN19)</f>
        <v/>
      </c>
      <c r="M27" s="11"/>
    </row>
    <row r="28" spans="2:13" s="10" customFormat="1" ht="18" hidden="1" customHeight="1" x14ac:dyDescent="0.3">
      <c r="B28" s="11"/>
      <c r="E28" s="13" t="str">
        <f>IF('Rekapitulace stavby'!E20="","",'Rekapitulace stavby'!E20)</f>
        <v xml:space="preserve"> </v>
      </c>
      <c r="F28" s="13"/>
      <c r="J28" s="9" t="s">
        <v>26</v>
      </c>
      <c r="K28" s="13" t="str">
        <f>IF('Rekapitulace stavby'!AN20="","",'Rekapitulace stavby'!AN20)</f>
        <v/>
      </c>
      <c r="M28" s="11"/>
    </row>
    <row r="29" spans="2:13" s="10" customFormat="1" ht="6.95" hidden="1" customHeight="1" x14ac:dyDescent="0.3">
      <c r="B29" s="11"/>
      <c r="M29" s="11"/>
    </row>
    <row r="30" spans="2:13" s="10" customFormat="1" ht="12" hidden="1" customHeight="1" x14ac:dyDescent="0.3">
      <c r="B30" s="11"/>
      <c r="D30" s="9" t="s">
        <v>33</v>
      </c>
      <c r="M30" s="11"/>
    </row>
    <row r="31" spans="2:13" s="15" customFormat="1" ht="16.5" hidden="1" customHeight="1" x14ac:dyDescent="0.3">
      <c r="B31" s="16"/>
      <c r="E31" s="171" t="s">
        <v>1</v>
      </c>
      <c r="F31" s="171"/>
      <c r="G31" s="171"/>
      <c r="H31" s="171"/>
      <c r="I31" s="171"/>
      <c r="M31" s="16"/>
    </row>
    <row r="32" spans="2:13" s="10" customFormat="1" ht="6.95" hidden="1" customHeight="1" x14ac:dyDescent="0.3">
      <c r="B32" s="11"/>
      <c r="M32" s="11"/>
    </row>
    <row r="33" spans="2:13" s="10" customFormat="1" ht="6.95" hidden="1" customHeight="1" x14ac:dyDescent="0.3">
      <c r="B33" s="11"/>
      <c r="D33" s="18"/>
      <c r="E33" s="18"/>
      <c r="F33" s="18"/>
      <c r="G33" s="18"/>
      <c r="H33" s="18"/>
      <c r="I33" s="18"/>
      <c r="J33" s="18"/>
      <c r="K33" s="18"/>
      <c r="L33" s="18"/>
      <c r="M33" s="11"/>
    </row>
    <row r="34" spans="2:13" s="10" customFormat="1" ht="25.35" hidden="1" customHeight="1" x14ac:dyDescent="0.3">
      <c r="B34" s="11"/>
      <c r="D34" s="19" t="s">
        <v>34</v>
      </c>
      <c r="K34" s="20">
        <f>ROUND(K128, 2)</f>
        <v>0</v>
      </c>
      <c r="M34" s="11"/>
    </row>
    <row r="35" spans="2:13" s="10" customFormat="1" ht="6.95" hidden="1" customHeight="1" x14ac:dyDescent="0.3">
      <c r="B35" s="11"/>
      <c r="D35" s="18"/>
      <c r="E35" s="18"/>
      <c r="F35" s="18"/>
      <c r="G35" s="18"/>
      <c r="H35" s="18"/>
      <c r="I35" s="18"/>
      <c r="J35" s="18"/>
      <c r="K35" s="18"/>
      <c r="L35" s="18"/>
      <c r="M35" s="11"/>
    </row>
    <row r="36" spans="2:13" s="10" customFormat="1" ht="14.45" hidden="1" customHeight="1" x14ac:dyDescent="0.3">
      <c r="B36" s="11"/>
      <c r="G36" s="21" t="s">
        <v>36</v>
      </c>
      <c r="J36" s="21" t="s">
        <v>35</v>
      </c>
      <c r="K36" s="21" t="s">
        <v>37</v>
      </c>
      <c r="M36" s="11"/>
    </row>
    <row r="37" spans="2:13" s="10" customFormat="1" ht="14.45" hidden="1" customHeight="1" x14ac:dyDescent="0.3">
      <c r="B37" s="11"/>
      <c r="D37" s="12" t="s">
        <v>38</v>
      </c>
      <c r="E37" s="9" t="s">
        <v>39</v>
      </c>
      <c r="F37" s="9"/>
      <c r="G37" s="22">
        <f>ROUND((SUM(BF128:BF166)),  2)</f>
        <v>0</v>
      </c>
      <c r="J37" s="23">
        <v>0.21</v>
      </c>
      <c r="K37" s="22">
        <f>ROUND(((SUM(BF128:BF166))*J37),  2)</f>
        <v>0</v>
      </c>
      <c r="M37" s="11"/>
    </row>
    <row r="38" spans="2:13" s="10" customFormat="1" ht="14.45" hidden="1" customHeight="1" x14ac:dyDescent="0.3">
      <c r="B38" s="11"/>
      <c r="E38" s="9" t="s">
        <v>40</v>
      </c>
      <c r="F38" s="9"/>
      <c r="G38" s="22">
        <f>ROUND((SUM(BG128:BG166)),  2)</f>
        <v>0</v>
      </c>
      <c r="J38" s="23">
        <v>0.12</v>
      </c>
      <c r="K38" s="22">
        <f>ROUND(((SUM(BG128:BG166))*J38),  2)</f>
        <v>0</v>
      </c>
      <c r="M38" s="11"/>
    </row>
    <row r="39" spans="2:13" s="10" customFormat="1" ht="14.45" hidden="1" customHeight="1" x14ac:dyDescent="0.3">
      <c r="B39" s="11"/>
      <c r="E39" s="9" t="s">
        <v>41</v>
      </c>
      <c r="F39" s="9"/>
      <c r="G39" s="22">
        <f>ROUND((SUM(BH128:BH166)),  2)</f>
        <v>0</v>
      </c>
      <c r="J39" s="23">
        <v>0.21</v>
      </c>
      <c r="K39" s="22">
        <f>0</f>
        <v>0</v>
      </c>
      <c r="M39" s="11"/>
    </row>
    <row r="40" spans="2:13" s="10" customFormat="1" ht="14.45" hidden="1" customHeight="1" x14ac:dyDescent="0.3">
      <c r="B40" s="11"/>
      <c r="E40" s="9" t="s">
        <v>42</v>
      </c>
      <c r="F40" s="9"/>
      <c r="G40" s="22">
        <f>ROUND((SUM(BI128:BI166)),  2)</f>
        <v>0</v>
      </c>
      <c r="J40" s="23">
        <v>0.12</v>
      </c>
      <c r="K40" s="22">
        <f>0</f>
        <v>0</v>
      </c>
      <c r="M40" s="11"/>
    </row>
    <row r="41" spans="2:13" s="10" customFormat="1" ht="14.45" hidden="1" customHeight="1" x14ac:dyDescent="0.3">
      <c r="B41" s="11"/>
      <c r="E41" s="9" t="s">
        <v>43</v>
      </c>
      <c r="F41" s="9"/>
      <c r="G41" s="22">
        <f>ROUND((SUM(BJ128:BJ166)),  2)</f>
        <v>0</v>
      </c>
      <c r="J41" s="23">
        <v>0</v>
      </c>
      <c r="K41" s="22">
        <f>0</f>
        <v>0</v>
      </c>
      <c r="M41" s="11"/>
    </row>
    <row r="42" spans="2:13" s="10" customFormat="1" ht="6.95" hidden="1" customHeight="1" x14ac:dyDescent="0.3">
      <c r="B42" s="11"/>
      <c r="M42" s="11"/>
    </row>
    <row r="43" spans="2:13" s="10" customFormat="1" ht="25.35" hidden="1" customHeight="1" x14ac:dyDescent="0.3">
      <c r="B43" s="11"/>
      <c r="C43" s="24"/>
      <c r="D43" s="25" t="s">
        <v>44</v>
      </c>
      <c r="E43" s="26"/>
      <c r="F43" s="26"/>
      <c r="G43" s="26"/>
      <c r="H43" s="27" t="s">
        <v>45</v>
      </c>
      <c r="I43" s="28" t="s">
        <v>46</v>
      </c>
      <c r="J43" s="26"/>
      <c r="K43" s="29">
        <f>SUM(K34:K41)</f>
        <v>0</v>
      </c>
      <c r="L43" s="30"/>
      <c r="M43" s="11"/>
    </row>
    <row r="44" spans="2:13" s="10" customFormat="1" ht="14.45" hidden="1" customHeight="1" x14ac:dyDescent="0.3">
      <c r="B44" s="11"/>
      <c r="M44" s="11"/>
    </row>
    <row r="45" spans="2:13" ht="14.45" hidden="1" customHeight="1" x14ac:dyDescent="0.3">
      <c r="B45" s="6"/>
      <c r="M45" s="6"/>
    </row>
    <row r="46" spans="2:13" ht="14.45" hidden="1" customHeight="1" x14ac:dyDescent="0.3">
      <c r="B46" s="6"/>
      <c r="M46" s="6"/>
    </row>
    <row r="47" spans="2:13" ht="14.45" hidden="1" customHeight="1" x14ac:dyDescent="0.3">
      <c r="B47" s="6"/>
      <c r="M47" s="6"/>
    </row>
    <row r="48" spans="2:13" ht="14.45" hidden="1" customHeight="1" x14ac:dyDescent="0.3">
      <c r="B48" s="6"/>
      <c r="M48" s="6"/>
    </row>
    <row r="49" spans="2:13" ht="14.45" hidden="1" customHeight="1" x14ac:dyDescent="0.3">
      <c r="B49" s="6"/>
      <c r="M49" s="6"/>
    </row>
    <row r="50" spans="2:13" s="10" customFormat="1" ht="14.45" hidden="1" customHeight="1" x14ac:dyDescent="0.3">
      <c r="B50" s="11"/>
      <c r="D50" s="31" t="s">
        <v>47</v>
      </c>
      <c r="E50" s="32"/>
      <c r="F50" s="32"/>
      <c r="G50" s="32"/>
      <c r="H50" s="31" t="s">
        <v>48</v>
      </c>
      <c r="I50" s="32"/>
      <c r="J50" s="32"/>
      <c r="K50" s="32"/>
      <c r="L50" s="32"/>
      <c r="M50" s="11"/>
    </row>
    <row r="51" spans="2:13" hidden="1" x14ac:dyDescent="0.3">
      <c r="B51" s="6"/>
      <c r="M51" s="6"/>
    </row>
    <row r="52" spans="2:13" hidden="1" x14ac:dyDescent="0.3">
      <c r="B52" s="6"/>
      <c r="M52" s="6"/>
    </row>
    <row r="53" spans="2:13" hidden="1" x14ac:dyDescent="0.3">
      <c r="B53" s="6"/>
      <c r="M53" s="6"/>
    </row>
    <row r="54" spans="2:13" hidden="1" x14ac:dyDescent="0.3">
      <c r="B54" s="6"/>
      <c r="M54" s="6"/>
    </row>
    <row r="55" spans="2:13" hidden="1" x14ac:dyDescent="0.3">
      <c r="B55" s="6"/>
      <c r="M55" s="6"/>
    </row>
    <row r="56" spans="2:13" hidden="1" x14ac:dyDescent="0.3">
      <c r="B56" s="6"/>
      <c r="M56" s="6"/>
    </row>
    <row r="57" spans="2:13" hidden="1" x14ac:dyDescent="0.3">
      <c r="B57" s="6"/>
      <c r="M57" s="6"/>
    </row>
    <row r="58" spans="2:13" hidden="1" x14ac:dyDescent="0.3">
      <c r="B58" s="6"/>
      <c r="M58" s="6"/>
    </row>
    <row r="59" spans="2:13" hidden="1" x14ac:dyDescent="0.3">
      <c r="B59" s="6"/>
      <c r="M59" s="6"/>
    </row>
    <row r="60" spans="2:13" hidden="1" x14ac:dyDescent="0.3">
      <c r="B60" s="6"/>
      <c r="M60" s="6"/>
    </row>
    <row r="61" spans="2:13" s="10" customFormat="1" ht="12.75" hidden="1" x14ac:dyDescent="0.3">
      <c r="B61" s="11"/>
      <c r="D61" s="33" t="s">
        <v>49</v>
      </c>
      <c r="E61" s="34"/>
      <c r="F61" s="34"/>
      <c r="G61" s="35" t="s">
        <v>50</v>
      </c>
      <c r="H61" s="33" t="s">
        <v>49</v>
      </c>
      <c r="I61" s="34"/>
      <c r="J61" s="34"/>
      <c r="K61" s="36" t="s">
        <v>50</v>
      </c>
      <c r="L61" s="34"/>
      <c r="M61" s="11"/>
    </row>
    <row r="62" spans="2:13" hidden="1" x14ac:dyDescent="0.3">
      <c r="B62" s="6"/>
      <c r="M62" s="6"/>
    </row>
    <row r="63" spans="2:13" hidden="1" x14ac:dyDescent="0.3">
      <c r="B63" s="6"/>
      <c r="M63" s="6"/>
    </row>
    <row r="64" spans="2:13" hidden="1" x14ac:dyDescent="0.3">
      <c r="B64" s="6"/>
      <c r="M64" s="6"/>
    </row>
    <row r="65" spans="2:13" s="10" customFormat="1" ht="13.15" hidden="1" x14ac:dyDescent="0.3">
      <c r="B65" s="11"/>
      <c r="D65" s="31" t="s">
        <v>51</v>
      </c>
      <c r="E65" s="32"/>
      <c r="F65" s="32"/>
      <c r="G65" s="32"/>
      <c r="H65" s="31" t="s">
        <v>52</v>
      </c>
      <c r="I65" s="32"/>
      <c r="J65" s="32"/>
      <c r="K65" s="32"/>
      <c r="L65" s="32"/>
      <c r="M65" s="11"/>
    </row>
    <row r="66" spans="2:13" hidden="1" x14ac:dyDescent="0.3">
      <c r="B66" s="6"/>
      <c r="M66" s="6"/>
    </row>
    <row r="67" spans="2:13" hidden="1" x14ac:dyDescent="0.3">
      <c r="B67" s="6"/>
      <c r="M67" s="6"/>
    </row>
    <row r="68" spans="2:13" hidden="1" x14ac:dyDescent="0.3">
      <c r="B68" s="6"/>
      <c r="M68" s="6"/>
    </row>
    <row r="69" spans="2:13" hidden="1" x14ac:dyDescent="0.3">
      <c r="B69" s="6"/>
      <c r="M69" s="6"/>
    </row>
    <row r="70" spans="2:13" hidden="1" x14ac:dyDescent="0.3">
      <c r="B70" s="6"/>
      <c r="M70" s="6"/>
    </row>
    <row r="71" spans="2:13" hidden="1" x14ac:dyDescent="0.3">
      <c r="B71" s="6"/>
      <c r="M71" s="6"/>
    </row>
    <row r="72" spans="2:13" hidden="1" x14ac:dyDescent="0.3">
      <c r="B72" s="6"/>
      <c r="M72" s="6"/>
    </row>
    <row r="73" spans="2:13" hidden="1" x14ac:dyDescent="0.3">
      <c r="B73" s="6"/>
      <c r="M73" s="6"/>
    </row>
    <row r="74" spans="2:13" hidden="1" x14ac:dyDescent="0.3">
      <c r="B74" s="6"/>
      <c r="M74" s="6"/>
    </row>
    <row r="75" spans="2:13" hidden="1" x14ac:dyDescent="0.3">
      <c r="B75" s="6"/>
      <c r="M75" s="6"/>
    </row>
    <row r="76" spans="2:13" s="10" customFormat="1" ht="12.75" hidden="1" x14ac:dyDescent="0.3">
      <c r="B76" s="11"/>
      <c r="D76" s="33" t="s">
        <v>49</v>
      </c>
      <c r="E76" s="34"/>
      <c r="F76" s="34"/>
      <c r="G76" s="35" t="s">
        <v>50</v>
      </c>
      <c r="H76" s="33" t="s">
        <v>49</v>
      </c>
      <c r="I76" s="34"/>
      <c r="J76" s="34"/>
      <c r="K76" s="36" t="s">
        <v>50</v>
      </c>
      <c r="L76" s="34"/>
      <c r="M76" s="11"/>
    </row>
    <row r="77" spans="2:13" s="10" customFormat="1" ht="14.45" hidden="1" customHeight="1" x14ac:dyDescent="0.3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11"/>
    </row>
    <row r="78" spans="2:13" hidden="1" x14ac:dyDescent="0.3"/>
    <row r="79" spans="2:13" hidden="1" x14ac:dyDescent="0.3"/>
    <row r="80" spans="2:13" hidden="1" x14ac:dyDescent="0.3"/>
    <row r="81" spans="2:13" s="10" customFormat="1" ht="6.95" hidden="1" customHeight="1" x14ac:dyDescent="0.3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1"/>
    </row>
    <row r="82" spans="2:13" s="10" customFormat="1" ht="24.95" hidden="1" customHeight="1" x14ac:dyDescent="0.3">
      <c r="B82" s="11"/>
      <c r="C82" s="7" t="s">
        <v>110</v>
      </c>
      <c r="M82" s="11"/>
    </row>
    <row r="83" spans="2:13" s="10" customFormat="1" ht="6.95" hidden="1" customHeight="1" x14ac:dyDescent="0.3">
      <c r="B83" s="11"/>
      <c r="M83" s="11"/>
    </row>
    <row r="84" spans="2:13" s="10" customFormat="1" ht="12" hidden="1" customHeight="1" x14ac:dyDescent="0.3">
      <c r="B84" s="11"/>
      <c r="C84" s="9" t="s">
        <v>14</v>
      </c>
      <c r="M84" s="11"/>
    </row>
    <row r="85" spans="2:13" s="10" customFormat="1" ht="16.5" hidden="1" customHeight="1" x14ac:dyDescent="0.3">
      <c r="B85" s="11"/>
      <c r="E85" s="206" t="str">
        <f>E7</f>
        <v>ZŠ Písečná 5144, Chomutov</v>
      </c>
      <c r="F85" s="206"/>
      <c r="G85" s="207"/>
      <c r="H85" s="207"/>
      <c r="I85" s="207"/>
      <c r="M85" s="11"/>
    </row>
    <row r="86" spans="2:13" ht="12" hidden="1" customHeight="1" x14ac:dyDescent="0.3">
      <c r="B86" s="6"/>
      <c r="C86" s="9" t="s">
        <v>106</v>
      </c>
      <c r="M86" s="6"/>
    </row>
    <row r="87" spans="2:13" ht="16.5" hidden="1" customHeight="1" x14ac:dyDescent="0.3">
      <c r="B87" s="6"/>
      <c r="E87" s="206" t="s">
        <v>107</v>
      </c>
      <c r="F87" s="206"/>
      <c r="G87" s="165"/>
      <c r="H87" s="165"/>
      <c r="I87" s="165"/>
      <c r="M87" s="6"/>
    </row>
    <row r="88" spans="2:13" ht="12" hidden="1" customHeight="1" x14ac:dyDescent="0.3">
      <c r="B88" s="6"/>
      <c r="C88" s="9" t="s">
        <v>108</v>
      </c>
      <c r="M88" s="6"/>
    </row>
    <row r="89" spans="2:13" s="10" customFormat="1" ht="16.5" hidden="1" customHeight="1" x14ac:dyDescent="0.3">
      <c r="B89" s="11"/>
      <c r="E89" s="190" t="s">
        <v>171</v>
      </c>
      <c r="F89" s="190"/>
      <c r="G89" s="208"/>
      <c r="H89" s="208"/>
      <c r="I89" s="208"/>
      <c r="M89" s="11"/>
    </row>
    <row r="90" spans="2:13" s="10" customFormat="1" ht="12" hidden="1" customHeight="1" x14ac:dyDescent="0.3">
      <c r="B90" s="11"/>
      <c r="C90" s="9" t="s">
        <v>109</v>
      </c>
      <c r="M90" s="11"/>
    </row>
    <row r="91" spans="2:13" s="10" customFormat="1" ht="16.5" hidden="1" customHeight="1" x14ac:dyDescent="0.3">
      <c r="B91" s="11"/>
      <c r="E91" s="181" t="str">
        <f>E13</f>
        <v>03 - Audiovizuální technika</v>
      </c>
      <c r="F91" s="181"/>
      <c r="G91" s="208"/>
      <c r="H91" s="208"/>
      <c r="I91" s="208"/>
      <c r="M91" s="11"/>
    </row>
    <row r="92" spans="2:13" s="10" customFormat="1" ht="6.95" hidden="1" customHeight="1" x14ac:dyDescent="0.3">
      <c r="B92" s="11"/>
      <c r="M92" s="11"/>
    </row>
    <row r="93" spans="2:13" s="10" customFormat="1" ht="12" hidden="1" customHeight="1" x14ac:dyDescent="0.3">
      <c r="B93" s="11"/>
      <c r="C93" s="9" t="s">
        <v>18</v>
      </c>
      <c r="G93" s="13" t="str">
        <f>G16</f>
        <v xml:space="preserve"> </v>
      </c>
      <c r="J93" s="9" t="s">
        <v>20</v>
      </c>
      <c r="K93" s="14" t="str">
        <f>IF(K16="","",K16)</f>
        <v>18. 10. 2024</v>
      </c>
      <c r="M93" s="11"/>
    </row>
    <row r="94" spans="2:13" s="10" customFormat="1" ht="6.95" hidden="1" customHeight="1" x14ac:dyDescent="0.3">
      <c r="B94" s="11"/>
      <c r="M94" s="11"/>
    </row>
    <row r="95" spans="2:13" s="10" customFormat="1" ht="25.7" hidden="1" customHeight="1" x14ac:dyDescent="0.3">
      <c r="B95" s="11"/>
      <c r="C95" s="9" t="s">
        <v>22</v>
      </c>
      <c r="G95" s="13" t="str">
        <f>E19</f>
        <v>Statutární město Chomutov</v>
      </c>
      <c r="J95" s="9" t="s">
        <v>28</v>
      </c>
      <c r="K95" s="17" t="str">
        <f>E25</f>
        <v>Digitronic CZ s.r.o. Hradec Králové</v>
      </c>
      <c r="M95" s="11"/>
    </row>
    <row r="96" spans="2:13" s="10" customFormat="1" ht="15.2" hidden="1" customHeight="1" x14ac:dyDescent="0.3">
      <c r="B96" s="11"/>
      <c r="C96" s="9" t="s">
        <v>27</v>
      </c>
      <c r="G96" s="13" t="str">
        <f>IF(E22="","",E22)</f>
        <v xml:space="preserve"> </v>
      </c>
      <c r="J96" s="9" t="s">
        <v>32</v>
      </c>
      <c r="K96" s="17" t="str">
        <f>E28</f>
        <v xml:space="preserve"> </v>
      </c>
      <c r="M96" s="11"/>
    </row>
    <row r="97" spans="2:48" s="10" customFormat="1" ht="10.35" hidden="1" customHeight="1" x14ac:dyDescent="0.3">
      <c r="B97" s="11"/>
      <c r="M97" s="11"/>
    </row>
    <row r="98" spans="2:48" s="10" customFormat="1" ht="29.25" hidden="1" customHeight="1" x14ac:dyDescent="0.3">
      <c r="B98" s="11"/>
      <c r="C98" s="41" t="s">
        <v>111</v>
      </c>
      <c r="D98" s="24"/>
      <c r="E98" s="24"/>
      <c r="F98" s="24"/>
      <c r="G98" s="24"/>
      <c r="H98" s="24"/>
      <c r="I98" s="24"/>
      <c r="J98" s="24"/>
      <c r="K98" s="42" t="s">
        <v>112</v>
      </c>
      <c r="L98" s="24"/>
      <c r="M98" s="11"/>
    </row>
    <row r="99" spans="2:48" s="10" customFormat="1" ht="10.35" hidden="1" customHeight="1" x14ac:dyDescent="0.3">
      <c r="B99" s="11"/>
      <c r="M99" s="11"/>
    </row>
    <row r="100" spans="2:48" s="10" customFormat="1" ht="22.9" hidden="1" customHeight="1" x14ac:dyDescent="0.3">
      <c r="B100" s="11"/>
      <c r="C100" s="43" t="s">
        <v>113</v>
      </c>
      <c r="K100" s="20">
        <f>K128</f>
        <v>0</v>
      </c>
      <c r="M100" s="11"/>
      <c r="AV100" s="3" t="s">
        <v>114</v>
      </c>
    </row>
    <row r="101" spans="2:48" s="44" customFormat="1" ht="24.95" hidden="1" customHeight="1" x14ac:dyDescent="0.3">
      <c r="B101" s="45"/>
      <c r="D101" s="46" t="s">
        <v>176</v>
      </c>
      <c r="E101" s="47"/>
      <c r="F101" s="47"/>
      <c r="G101" s="47"/>
      <c r="H101" s="47"/>
      <c r="I101" s="47"/>
      <c r="J101" s="47"/>
      <c r="K101" s="48">
        <f>K129</f>
        <v>0</v>
      </c>
      <c r="M101" s="45"/>
    </row>
    <row r="102" spans="2:48" s="49" customFormat="1" ht="19.899999999999999" hidden="1" customHeight="1" x14ac:dyDescent="0.3">
      <c r="B102" s="50"/>
      <c r="D102" s="51" t="s">
        <v>177</v>
      </c>
      <c r="E102" s="52"/>
      <c r="F102" s="52"/>
      <c r="G102" s="52"/>
      <c r="H102" s="52"/>
      <c r="I102" s="52"/>
      <c r="J102" s="52"/>
      <c r="K102" s="53">
        <f>K130</f>
        <v>0</v>
      </c>
      <c r="M102" s="50"/>
    </row>
    <row r="103" spans="2:48" s="49" customFormat="1" ht="19.899999999999999" hidden="1" customHeight="1" x14ac:dyDescent="0.3">
      <c r="B103" s="50"/>
      <c r="D103" s="51" t="s">
        <v>178</v>
      </c>
      <c r="E103" s="52"/>
      <c r="F103" s="52"/>
      <c r="G103" s="52"/>
      <c r="H103" s="52"/>
      <c r="I103" s="52"/>
      <c r="J103" s="52"/>
      <c r="K103" s="53">
        <f>K141</f>
        <v>0</v>
      </c>
      <c r="M103" s="50"/>
    </row>
    <row r="104" spans="2:48" s="49" customFormat="1" ht="19.899999999999999" hidden="1" customHeight="1" x14ac:dyDescent="0.3">
      <c r="B104" s="50"/>
      <c r="D104" s="51" t="s">
        <v>179</v>
      </c>
      <c r="E104" s="52"/>
      <c r="F104" s="52"/>
      <c r="G104" s="52"/>
      <c r="H104" s="52"/>
      <c r="I104" s="52"/>
      <c r="J104" s="52"/>
      <c r="K104" s="53">
        <f>K165</f>
        <v>0</v>
      </c>
      <c r="M104" s="50"/>
    </row>
    <row r="105" spans="2:48" s="10" customFormat="1" ht="21.75" hidden="1" customHeight="1" x14ac:dyDescent="0.3">
      <c r="B105" s="11"/>
      <c r="M105" s="11"/>
    </row>
    <row r="106" spans="2:48" s="10" customFormat="1" ht="6.95" hidden="1" customHeight="1" x14ac:dyDescent="0.3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11"/>
    </row>
    <row r="107" spans="2:48" hidden="1" x14ac:dyDescent="0.3"/>
    <row r="108" spans="2:48" hidden="1" x14ac:dyDescent="0.3"/>
    <row r="109" spans="2:48" hidden="1" x14ac:dyDescent="0.3"/>
    <row r="110" spans="2:48" s="10" customFormat="1" ht="6.95" customHeight="1" x14ac:dyDescent="0.3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11"/>
    </row>
    <row r="111" spans="2:48" s="10" customFormat="1" ht="24.95" customHeight="1" x14ac:dyDescent="0.3">
      <c r="B111" s="11"/>
      <c r="C111" s="7" t="s">
        <v>115</v>
      </c>
      <c r="M111" s="11"/>
    </row>
    <row r="112" spans="2:48" s="10" customFormat="1" ht="6.95" customHeight="1" x14ac:dyDescent="0.3">
      <c r="B112" s="11"/>
      <c r="M112" s="11"/>
    </row>
    <row r="113" spans="2:64" s="10" customFormat="1" ht="12" customHeight="1" x14ac:dyDescent="0.3">
      <c r="B113" s="11"/>
      <c r="C113" s="9" t="s">
        <v>14</v>
      </c>
      <c r="M113" s="11"/>
    </row>
    <row r="114" spans="2:64" s="10" customFormat="1" ht="16.5" customHeight="1" x14ac:dyDescent="0.3">
      <c r="B114" s="11"/>
      <c r="E114" s="206" t="str">
        <f>E7</f>
        <v>ZŠ Písečná 5144, Chomutov</v>
      </c>
      <c r="F114" s="206"/>
      <c r="G114" s="207"/>
      <c r="H114" s="207"/>
      <c r="I114" s="207"/>
      <c r="M114" s="11"/>
    </row>
    <row r="115" spans="2:64" ht="12" customHeight="1" x14ac:dyDescent="0.3">
      <c r="B115" s="6"/>
      <c r="C115" s="9" t="s">
        <v>106</v>
      </c>
      <c r="M115" s="6"/>
    </row>
    <row r="116" spans="2:64" ht="16.5" customHeight="1" x14ac:dyDescent="0.3">
      <c r="B116" s="6"/>
      <c r="E116" s="206" t="s">
        <v>107</v>
      </c>
      <c r="F116" s="206"/>
      <c r="G116" s="165"/>
      <c r="H116" s="165"/>
      <c r="I116" s="165"/>
      <c r="M116" s="6"/>
    </row>
    <row r="117" spans="2:64" ht="12" customHeight="1" x14ac:dyDescent="0.3">
      <c r="B117" s="6"/>
      <c r="C117" s="9" t="s">
        <v>108</v>
      </c>
      <c r="M117" s="6"/>
    </row>
    <row r="118" spans="2:64" s="10" customFormat="1" ht="16.5" customHeight="1" x14ac:dyDescent="0.3">
      <c r="B118" s="11"/>
      <c r="E118" s="190" t="s">
        <v>171</v>
      </c>
      <c r="F118" s="190"/>
      <c r="G118" s="208"/>
      <c r="H118" s="208"/>
      <c r="I118" s="208"/>
      <c r="M118" s="11"/>
    </row>
    <row r="119" spans="2:64" s="10" customFormat="1" ht="12" customHeight="1" x14ac:dyDescent="0.3">
      <c r="B119" s="11"/>
      <c r="C119" s="9" t="s">
        <v>109</v>
      </c>
      <c r="M119" s="11"/>
    </row>
    <row r="120" spans="2:64" s="10" customFormat="1" ht="16.5" customHeight="1" x14ac:dyDescent="0.3">
      <c r="B120" s="11"/>
      <c r="E120" s="181" t="str">
        <f>E13</f>
        <v>03 - Audiovizuální technika</v>
      </c>
      <c r="F120" s="181"/>
      <c r="G120" s="208"/>
      <c r="H120" s="208"/>
      <c r="I120" s="208"/>
      <c r="M120" s="11"/>
    </row>
    <row r="121" spans="2:64" s="10" customFormat="1" ht="6.95" customHeight="1" x14ac:dyDescent="0.3">
      <c r="B121" s="11"/>
      <c r="M121" s="11"/>
    </row>
    <row r="122" spans="2:64" s="10" customFormat="1" ht="12" customHeight="1" x14ac:dyDescent="0.3">
      <c r="B122" s="11"/>
      <c r="C122" s="9" t="s">
        <v>18</v>
      </c>
      <c r="G122" s="13" t="str">
        <f>G16</f>
        <v xml:space="preserve"> </v>
      </c>
      <c r="J122" s="9" t="s">
        <v>20</v>
      </c>
      <c r="K122" s="14" t="str">
        <f>IF(K16="","",K16)</f>
        <v>18. 10. 2024</v>
      </c>
      <c r="M122" s="11"/>
    </row>
    <row r="123" spans="2:64" s="10" customFormat="1" ht="6.95" customHeight="1" x14ac:dyDescent="0.3">
      <c r="B123" s="11"/>
      <c r="M123" s="11"/>
    </row>
    <row r="124" spans="2:64" s="10" customFormat="1" ht="25.7" customHeight="1" x14ac:dyDescent="0.3">
      <c r="B124" s="11"/>
      <c r="C124" s="9" t="s">
        <v>22</v>
      </c>
      <c r="G124" s="13" t="str">
        <f>E19</f>
        <v>Statutární město Chomutov</v>
      </c>
      <c r="J124" s="9" t="s">
        <v>28</v>
      </c>
      <c r="K124" s="17" t="str">
        <f>E25</f>
        <v>Digitronic CZ s.r.o. Hradec Králové</v>
      </c>
      <c r="M124" s="11"/>
    </row>
    <row r="125" spans="2:64" s="10" customFormat="1" ht="15.2" customHeight="1" x14ac:dyDescent="0.3">
      <c r="B125" s="11"/>
      <c r="C125" s="9" t="s">
        <v>27</v>
      </c>
      <c r="G125" s="13" t="str">
        <f>IF(E22="","",E22)</f>
        <v xml:space="preserve"> </v>
      </c>
      <c r="J125" s="9" t="s">
        <v>32</v>
      </c>
      <c r="K125" s="17" t="str">
        <f>E28</f>
        <v xml:space="preserve"> </v>
      </c>
      <c r="M125" s="11"/>
    </row>
    <row r="126" spans="2:64" s="10" customFormat="1" ht="10.35" customHeight="1" x14ac:dyDescent="0.3">
      <c r="B126" s="11"/>
      <c r="M126" s="11"/>
    </row>
    <row r="127" spans="2:64" s="54" customFormat="1" ht="29.25" customHeight="1" x14ac:dyDescent="0.3">
      <c r="B127" s="55"/>
      <c r="C127" s="56" t="s">
        <v>116</v>
      </c>
      <c r="D127" s="57" t="s">
        <v>59</v>
      </c>
      <c r="E127" s="57" t="s">
        <v>55</v>
      </c>
      <c r="F127" s="57" t="s">
        <v>215</v>
      </c>
      <c r="G127" s="57" t="s">
        <v>56</v>
      </c>
      <c r="H127" s="57" t="s">
        <v>117</v>
      </c>
      <c r="I127" s="57" t="s">
        <v>118</v>
      </c>
      <c r="J127" s="57" t="s">
        <v>119</v>
      </c>
      <c r="K127" s="57" t="s">
        <v>112</v>
      </c>
      <c r="L127" s="58" t="s">
        <v>120</v>
      </c>
      <c r="M127" s="55"/>
      <c r="N127" s="59" t="s">
        <v>1</v>
      </c>
      <c r="O127" s="60" t="s">
        <v>38</v>
      </c>
      <c r="P127" s="60" t="s">
        <v>121</v>
      </c>
      <c r="Q127" s="60" t="s">
        <v>122</v>
      </c>
      <c r="R127" s="60" t="s">
        <v>123</v>
      </c>
      <c r="S127" s="60" t="s">
        <v>124</v>
      </c>
      <c r="T127" s="60" t="s">
        <v>125</v>
      </c>
      <c r="U127" s="61" t="s">
        <v>126</v>
      </c>
    </row>
    <row r="128" spans="2:64" s="10" customFormat="1" ht="22.9" customHeight="1" x14ac:dyDescent="0.4">
      <c r="B128" s="11"/>
      <c r="C128" s="62" t="s">
        <v>127</v>
      </c>
      <c r="K128" s="63">
        <f>BL128</f>
        <v>0</v>
      </c>
      <c r="M128" s="11"/>
      <c r="N128" s="64"/>
      <c r="O128" s="18"/>
      <c r="P128" s="18"/>
      <c r="Q128" s="65">
        <f>Q129</f>
        <v>0</v>
      </c>
      <c r="R128" s="18"/>
      <c r="S128" s="65">
        <f>S129</f>
        <v>0</v>
      </c>
      <c r="T128" s="18"/>
      <c r="U128" s="66">
        <f>U129</f>
        <v>0</v>
      </c>
      <c r="AU128" s="3" t="s">
        <v>73</v>
      </c>
      <c r="AV128" s="3" t="s">
        <v>114</v>
      </c>
      <c r="BL128" s="67">
        <f>BL129</f>
        <v>0</v>
      </c>
    </row>
    <row r="129" spans="2:66" s="68" customFormat="1" ht="30" customHeight="1" x14ac:dyDescent="0.4">
      <c r="B129" s="69"/>
      <c r="D129" s="70" t="s">
        <v>73</v>
      </c>
      <c r="E129" s="71" t="s">
        <v>180</v>
      </c>
      <c r="F129" s="71"/>
      <c r="G129" s="71" t="s">
        <v>181</v>
      </c>
      <c r="K129" s="72">
        <f>BL129</f>
        <v>0</v>
      </c>
      <c r="M129" s="69"/>
      <c r="N129" s="73"/>
      <c r="Q129" s="74">
        <f>Q130+Q141+Q165</f>
        <v>0</v>
      </c>
      <c r="S129" s="74">
        <f>S130+S141+S165</f>
        <v>0</v>
      </c>
      <c r="U129" s="75">
        <f>U130+U141+U165</f>
        <v>0</v>
      </c>
      <c r="AS129" s="70" t="s">
        <v>81</v>
      </c>
      <c r="AU129" s="76" t="s">
        <v>73</v>
      </c>
      <c r="AV129" s="76" t="s">
        <v>74</v>
      </c>
      <c r="AZ129" s="70" t="s">
        <v>128</v>
      </c>
      <c r="BL129" s="77">
        <f>BL130+BL141+BL165</f>
        <v>0</v>
      </c>
    </row>
    <row r="130" spans="2:66" s="78" customFormat="1" ht="30" customHeight="1" x14ac:dyDescent="0.3">
      <c r="B130" s="79"/>
      <c r="D130" s="80" t="s">
        <v>73</v>
      </c>
      <c r="E130" s="81" t="s">
        <v>163</v>
      </c>
      <c r="F130" s="81"/>
      <c r="G130" s="81" t="s">
        <v>182</v>
      </c>
      <c r="K130" s="82">
        <f>BL130</f>
        <v>0</v>
      </c>
      <c r="M130" s="79"/>
      <c r="N130" s="83"/>
      <c r="Q130" s="84">
        <f>SUM(Q131:Q140)</f>
        <v>0</v>
      </c>
      <c r="S130" s="84">
        <f>SUM(S131:S140)</f>
        <v>0</v>
      </c>
      <c r="U130" s="85">
        <f>SUM(U131:U140)</f>
        <v>0</v>
      </c>
      <c r="AS130" s="80" t="s">
        <v>81</v>
      </c>
      <c r="AU130" s="86" t="s">
        <v>73</v>
      </c>
      <c r="AV130" s="86" t="s">
        <v>81</v>
      </c>
      <c r="AZ130" s="80" t="s">
        <v>128</v>
      </c>
      <c r="BL130" s="87">
        <f>SUM(BL131:BL140)</f>
        <v>0</v>
      </c>
    </row>
    <row r="131" spans="2:66" s="10" customFormat="1" ht="30" customHeight="1" x14ac:dyDescent="0.3">
      <c r="B131" s="11"/>
      <c r="C131" s="88" t="s">
        <v>81</v>
      </c>
      <c r="D131" s="88" t="s">
        <v>130</v>
      </c>
      <c r="E131" s="89" t="s">
        <v>217</v>
      </c>
      <c r="F131" s="1" t="s">
        <v>216</v>
      </c>
      <c r="G131" s="203" t="s">
        <v>218</v>
      </c>
      <c r="H131" s="90" t="s">
        <v>131</v>
      </c>
      <c r="I131" s="91">
        <v>1</v>
      </c>
      <c r="J131" s="2">
        <v>0</v>
      </c>
      <c r="K131" s="92">
        <f t="shared" ref="K131:K140" si="0">ROUND(J131*I131,2)</f>
        <v>0</v>
      </c>
      <c r="L131" s="93" t="s">
        <v>1</v>
      </c>
      <c r="M131" s="11"/>
      <c r="N131" s="94" t="s">
        <v>1</v>
      </c>
      <c r="O131" s="95" t="s">
        <v>39</v>
      </c>
      <c r="P131" s="96">
        <v>0</v>
      </c>
      <c r="Q131" s="96">
        <f t="shared" ref="Q131:Q140" si="1">P131*I131</f>
        <v>0</v>
      </c>
      <c r="R131" s="96">
        <v>0</v>
      </c>
      <c r="S131" s="96">
        <f t="shared" ref="S131:S140" si="2">R131*I131</f>
        <v>0</v>
      </c>
      <c r="T131" s="96">
        <v>0</v>
      </c>
      <c r="U131" s="97">
        <f t="shared" ref="U131:U140" si="3">T131*I131</f>
        <v>0</v>
      </c>
      <c r="AS131" s="98" t="s">
        <v>87</v>
      </c>
      <c r="AU131" s="98" t="s">
        <v>130</v>
      </c>
      <c r="AV131" s="98" t="s">
        <v>83</v>
      </c>
      <c r="AZ131" s="3" t="s">
        <v>128</v>
      </c>
      <c r="BF131" s="99">
        <f t="shared" ref="BF131:BF140" si="4">IF(O131="základní",K131,0)</f>
        <v>0</v>
      </c>
      <c r="BG131" s="99">
        <f t="shared" ref="BG131:BG140" si="5">IF(O131="snížená",K131,0)</f>
        <v>0</v>
      </c>
      <c r="BH131" s="99">
        <f t="shared" ref="BH131:BH140" si="6">IF(O131="zákl. přenesená",K131,0)</f>
        <v>0</v>
      </c>
      <c r="BI131" s="99">
        <f t="shared" ref="BI131:BI140" si="7">IF(O131="sníž. přenesená",K131,0)</f>
        <v>0</v>
      </c>
      <c r="BJ131" s="99">
        <f t="shared" ref="BJ131:BJ140" si="8">IF(O131="nulová",K131,0)</f>
        <v>0</v>
      </c>
      <c r="BK131" s="3" t="s">
        <v>81</v>
      </c>
      <c r="BL131" s="99">
        <f t="shared" ref="BL131:BL140" si="9">ROUND(J131*I131,2)</f>
        <v>0</v>
      </c>
      <c r="BM131" s="3" t="s">
        <v>87</v>
      </c>
      <c r="BN131" s="98" t="s">
        <v>83</v>
      </c>
    </row>
    <row r="132" spans="2:66" s="10" customFormat="1" ht="30" customHeight="1" x14ac:dyDescent="0.3">
      <c r="B132" s="11"/>
      <c r="C132" s="88" t="s">
        <v>83</v>
      </c>
      <c r="D132" s="88" t="s">
        <v>130</v>
      </c>
      <c r="E132" s="89" t="s">
        <v>183</v>
      </c>
      <c r="F132" s="1" t="s">
        <v>216</v>
      </c>
      <c r="G132" s="204"/>
      <c r="H132" s="90" t="s">
        <v>131</v>
      </c>
      <c r="I132" s="91">
        <v>1</v>
      </c>
      <c r="J132" s="2">
        <v>0</v>
      </c>
      <c r="K132" s="92">
        <f t="shared" si="0"/>
        <v>0</v>
      </c>
      <c r="L132" s="93" t="s">
        <v>1</v>
      </c>
      <c r="M132" s="11"/>
      <c r="N132" s="94" t="s">
        <v>1</v>
      </c>
      <c r="O132" s="95" t="s">
        <v>39</v>
      </c>
      <c r="P132" s="96">
        <v>0</v>
      </c>
      <c r="Q132" s="96">
        <f t="shared" si="1"/>
        <v>0</v>
      </c>
      <c r="R132" s="96">
        <v>0</v>
      </c>
      <c r="S132" s="96">
        <f t="shared" si="2"/>
        <v>0</v>
      </c>
      <c r="T132" s="96">
        <v>0</v>
      </c>
      <c r="U132" s="97">
        <f t="shared" si="3"/>
        <v>0</v>
      </c>
      <c r="AS132" s="98" t="s">
        <v>87</v>
      </c>
      <c r="AU132" s="98" t="s">
        <v>130</v>
      </c>
      <c r="AV132" s="98" t="s">
        <v>83</v>
      </c>
      <c r="AZ132" s="3" t="s">
        <v>128</v>
      </c>
      <c r="BF132" s="99">
        <f t="shared" si="4"/>
        <v>0</v>
      </c>
      <c r="BG132" s="99">
        <f t="shared" si="5"/>
        <v>0</v>
      </c>
      <c r="BH132" s="99">
        <f t="shared" si="6"/>
        <v>0</v>
      </c>
      <c r="BI132" s="99">
        <f t="shared" si="7"/>
        <v>0</v>
      </c>
      <c r="BJ132" s="99">
        <f t="shared" si="8"/>
        <v>0</v>
      </c>
      <c r="BK132" s="3" t="s">
        <v>81</v>
      </c>
      <c r="BL132" s="99">
        <f t="shared" si="9"/>
        <v>0</v>
      </c>
      <c r="BM132" s="3" t="s">
        <v>87</v>
      </c>
      <c r="BN132" s="98" t="s">
        <v>87</v>
      </c>
    </row>
    <row r="133" spans="2:66" s="10" customFormat="1" ht="30" customHeight="1" x14ac:dyDescent="0.3">
      <c r="B133" s="11"/>
      <c r="C133" s="88" t="s">
        <v>86</v>
      </c>
      <c r="D133" s="88" t="s">
        <v>130</v>
      </c>
      <c r="E133" s="89" t="s">
        <v>227</v>
      </c>
      <c r="F133" s="1" t="s">
        <v>216</v>
      </c>
      <c r="G133" s="204"/>
      <c r="H133" s="90" t="s">
        <v>131</v>
      </c>
      <c r="I133" s="91">
        <v>1</v>
      </c>
      <c r="J133" s="2">
        <v>0</v>
      </c>
      <c r="K133" s="92">
        <f t="shared" si="0"/>
        <v>0</v>
      </c>
      <c r="L133" s="93" t="s">
        <v>1</v>
      </c>
      <c r="M133" s="11"/>
      <c r="N133" s="94" t="s">
        <v>1</v>
      </c>
      <c r="O133" s="95" t="s">
        <v>39</v>
      </c>
      <c r="P133" s="96">
        <v>0</v>
      </c>
      <c r="Q133" s="96">
        <f t="shared" si="1"/>
        <v>0</v>
      </c>
      <c r="R133" s="96">
        <v>0</v>
      </c>
      <c r="S133" s="96">
        <f t="shared" si="2"/>
        <v>0</v>
      </c>
      <c r="T133" s="96">
        <v>0</v>
      </c>
      <c r="U133" s="97">
        <f t="shared" si="3"/>
        <v>0</v>
      </c>
      <c r="AS133" s="98" t="s">
        <v>87</v>
      </c>
      <c r="AU133" s="98" t="s">
        <v>130</v>
      </c>
      <c r="AV133" s="98" t="s">
        <v>83</v>
      </c>
      <c r="AZ133" s="3" t="s">
        <v>128</v>
      </c>
      <c r="BF133" s="99">
        <f t="shared" si="4"/>
        <v>0</v>
      </c>
      <c r="BG133" s="99">
        <f t="shared" si="5"/>
        <v>0</v>
      </c>
      <c r="BH133" s="99">
        <f t="shared" si="6"/>
        <v>0</v>
      </c>
      <c r="BI133" s="99">
        <f t="shared" si="7"/>
        <v>0</v>
      </c>
      <c r="BJ133" s="99">
        <f t="shared" si="8"/>
        <v>0</v>
      </c>
      <c r="BK133" s="3" t="s">
        <v>81</v>
      </c>
      <c r="BL133" s="99">
        <f t="shared" si="9"/>
        <v>0</v>
      </c>
      <c r="BM133" s="3" t="s">
        <v>87</v>
      </c>
      <c r="BN133" s="98" t="s">
        <v>88</v>
      </c>
    </row>
    <row r="134" spans="2:66" s="10" customFormat="1" ht="30" customHeight="1" x14ac:dyDescent="0.3">
      <c r="B134" s="11"/>
      <c r="C134" s="88" t="s">
        <v>87</v>
      </c>
      <c r="D134" s="88" t="s">
        <v>130</v>
      </c>
      <c r="E134" s="89" t="s">
        <v>174</v>
      </c>
      <c r="F134" s="1" t="s">
        <v>216</v>
      </c>
      <c r="G134" s="204"/>
      <c r="H134" s="90" t="s">
        <v>131</v>
      </c>
      <c r="I134" s="91">
        <v>1</v>
      </c>
      <c r="J134" s="2">
        <v>0</v>
      </c>
      <c r="K134" s="92">
        <f t="shared" si="0"/>
        <v>0</v>
      </c>
      <c r="L134" s="93" t="s">
        <v>1</v>
      </c>
      <c r="M134" s="11"/>
      <c r="N134" s="94" t="s">
        <v>1</v>
      </c>
      <c r="O134" s="95" t="s">
        <v>39</v>
      </c>
      <c r="P134" s="96">
        <v>0</v>
      </c>
      <c r="Q134" s="96">
        <f t="shared" si="1"/>
        <v>0</v>
      </c>
      <c r="R134" s="96">
        <v>0</v>
      </c>
      <c r="S134" s="96">
        <f t="shared" si="2"/>
        <v>0</v>
      </c>
      <c r="T134" s="96">
        <v>0</v>
      </c>
      <c r="U134" s="97">
        <f t="shared" si="3"/>
        <v>0</v>
      </c>
      <c r="AS134" s="98" t="s">
        <v>87</v>
      </c>
      <c r="AU134" s="98" t="s">
        <v>130</v>
      </c>
      <c r="AV134" s="98" t="s">
        <v>83</v>
      </c>
      <c r="AZ134" s="3" t="s">
        <v>128</v>
      </c>
      <c r="BF134" s="99">
        <f t="shared" si="4"/>
        <v>0</v>
      </c>
      <c r="BG134" s="99">
        <f t="shared" si="5"/>
        <v>0</v>
      </c>
      <c r="BH134" s="99">
        <f t="shared" si="6"/>
        <v>0</v>
      </c>
      <c r="BI134" s="99">
        <f t="shared" si="7"/>
        <v>0</v>
      </c>
      <c r="BJ134" s="99">
        <f t="shared" si="8"/>
        <v>0</v>
      </c>
      <c r="BK134" s="3" t="s">
        <v>81</v>
      </c>
      <c r="BL134" s="99">
        <f t="shared" si="9"/>
        <v>0</v>
      </c>
      <c r="BM134" s="3" t="s">
        <v>87</v>
      </c>
      <c r="BN134" s="98" t="s">
        <v>133</v>
      </c>
    </row>
    <row r="135" spans="2:66" s="10" customFormat="1" ht="30" customHeight="1" x14ac:dyDescent="0.3">
      <c r="B135" s="11"/>
      <c r="C135" s="88" t="s">
        <v>92</v>
      </c>
      <c r="D135" s="88" t="s">
        <v>130</v>
      </c>
      <c r="E135" s="89" t="s">
        <v>184</v>
      </c>
      <c r="F135" s="1" t="s">
        <v>216</v>
      </c>
      <c r="G135" s="204"/>
      <c r="H135" s="90" t="s">
        <v>131</v>
      </c>
      <c r="I135" s="91">
        <v>1</v>
      </c>
      <c r="J135" s="2">
        <v>0</v>
      </c>
      <c r="K135" s="92">
        <f t="shared" si="0"/>
        <v>0</v>
      </c>
      <c r="L135" s="93" t="s">
        <v>1</v>
      </c>
      <c r="M135" s="11"/>
      <c r="N135" s="94" t="s">
        <v>1</v>
      </c>
      <c r="O135" s="95" t="s">
        <v>39</v>
      </c>
      <c r="P135" s="96">
        <v>0</v>
      </c>
      <c r="Q135" s="96">
        <f t="shared" si="1"/>
        <v>0</v>
      </c>
      <c r="R135" s="96">
        <v>0</v>
      </c>
      <c r="S135" s="96">
        <f t="shared" si="2"/>
        <v>0</v>
      </c>
      <c r="T135" s="96">
        <v>0</v>
      </c>
      <c r="U135" s="97">
        <f t="shared" si="3"/>
        <v>0</v>
      </c>
      <c r="AS135" s="98" t="s">
        <v>87</v>
      </c>
      <c r="AU135" s="98" t="s">
        <v>130</v>
      </c>
      <c r="AV135" s="98" t="s">
        <v>83</v>
      </c>
      <c r="AZ135" s="3" t="s">
        <v>128</v>
      </c>
      <c r="BF135" s="99">
        <f t="shared" si="4"/>
        <v>0</v>
      </c>
      <c r="BG135" s="99">
        <f t="shared" si="5"/>
        <v>0</v>
      </c>
      <c r="BH135" s="99">
        <f t="shared" si="6"/>
        <v>0</v>
      </c>
      <c r="BI135" s="99">
        <f t="shared" si="7"/>
        <v>0</v>
      </c>
      <c r="BJ135" s="99">
        <f t="shared" si="8"/>
        <v>0</v>
      </c>
      <c r="BK135" s="3" t="s">
        <v>81</v>
      </c>
      <c r="BL135" s="99">
        <f t="shared" si="9"/>
        <v>0</v>
      </c>
      <c r="BM135" s="3" t="s">
        <v>87</v>
      </c>
      <c r="BN135" s="98" t="s">
        <v>135</v>
      </c>
    </row>
    <row r="136" spans="2:66" s="10" customFormat="1" ht="30" customHeight="1" x14ac:dyDescent="0.3">
      <c r="B136" s="11"/>
      <c r="C136" s="88" t="s">
        <v>88</v>
      </c>
      <c r="D136" s="88" t="s">
        <v>130</v>
      </c>
      <c r="E136" s="89" t="s">
        <v>185</v>
      </c>
      <c r="F136" s="1" t="s">
        <v>216</v>
      </c>
      <c r="G136" s="204"/>
      <c r="H136" s="90" t="s">
        <v>131</v>
      </c>
      <c r="I136" s="91">
        <v>1</v>
      </c>
      <c r="J136" s="2">
        <v>0</v>
      </c>
      <c r="K136" s="92">
        <f t="shared" si="0"/>
        <v>0</v>
      </c>
      <c r="L136" s="93" t="s">
        <v>1</v>
      </c>
      <c r="M136" s="11"/>
      <c r="N136" s="94" t="s">
        <v>1</v>
      </c>
      <c r="O136" s="95" t="s">
        <v>39</v>
      </c>
      <c r="P136" s="96">
        <v>0</v>
      </c>
      <c r="Q136" s="96">
        <f t="shared" si="1"/>
        <v>0</v>
      </c>
      <c r="R136" s="96">
        <v>0</v>
      </c>
      <c r="S136" s="96">
        <f t="shared" si="2"/>
        <v>0</v>
      </c>
      <c r="T136" s="96">
        <v>0</v>
      </c>
      <c r="U136" s="97">
        <f t="shared" si="3"/>
        <v>0</v>
      </c>
      <c r="AS136" s="98" t="s">
        <v>87</v>
      </c>
      <c r="AU136" s="98" t="s">
        <v>130</v>
      </c>
      <c r="AV136" s="98" t="s">
        <v>83</v>
      </c>
      <c r="AZ136" s="3" t="s">
        <v>128</v>
      </c>
      <c r="BF136" s="99">
        <f t="shared" si="4"/>
        <v>0</v>
      </c>
      <c r="BG136" s="99">
        <f t="shared" si="5"/>
        <v>0</v>
      </c>
      <c r="BH136" s="99">
        <f t="shared" si="6"/>
        <v>0</v>
      </c>
      <c r="BI136" s="99">
        <f t="shared" si="7"/>
        <v>0</v>
      </c>
      <c r="BJ136" s="99">
        <f t="shared" si="8"/>
        <v>0</v>
      </c>
      <c r="BK136" s="3" t="s">
        <v>81</v>
      </c>
      <c r="BL136" s="99">
        <f t="shared" si="9"/>
        <v>0</v>
      </c>
      <c r="BM136" s="3" t="s">
        <v>87</v>
      </c>
      <c r="BN136" s="98" t="s">
        <v>8</v>
      </c>
    </row>
    <row r="137" spans="2:66" s="10" customFormat="1" ht="30" customHeight="1" x14ac:dyDescent="0.3">
      <c r="B137" s="11"/>
      <c r="C137" s="88" t="s">
        <v>136</v>
      </c>
      <c r="D137" s="88" t="s">
        <v>130</v>
      </c>
      <c r="E137" s="89" t="s">
        <v>186</v>
      </c>
      <c r="F137" s="1" t="s">
        <v>216</v>
      </c>
      <c r="G137" s="204"/>
      <c r="H137" s="90" t="s">
        <v>131</v>
      </c>
      <c r="I137" s="91">
        <v>1</v>
      </c>
      <c r="J137" s="2">
        <v>0</v>
      </c>
      <c r="K137" s="92">
        <f t="shared" si="0"/>
        <v>0</v>
      </c>
      <c r="L137" s="93" t="s">
        <v>1</v>
      </c>
      <c r="M137" s="11"/>
      <c r="N137" s="94" t="s">
        <v>1</v>
      </c>
      <c r="O137" s="95" t="s">
        <v>39</v>
      </c>
      <c r="P137" s="96">
        <v>0</v>
      </c>
      <c r="Q137" s="96">
        <f t="shared" si="1"/>
        <v>0</v>
      </c>
      <c r="R137" s="96">
        <v>0</v>
      </c>
      <c r="S137" s="96">
        <f t="shared" si="2"/>
        <v>0</v>
      </c>
      <c r="T137" s="96">
        <v>0</v>
      </c>
      <c r="U137" s="97">
        <f t="shared" si="3"/>
        <v>0</v>
      </c>
      <c r="AS137" s="98" t="s">
        <v>87</v>
      </c>
      <c r="AU137" s="98" t="s">
        <v>130</v>
      </c>
      <c r="AV137" s="98" t="s">
        <v>83</v>
      </c>
      <c r="AZ137" s="3" t="s">
        <v>128</v>
      </c>
      <c r="BF137" s="99">
        <f t="shared" si="4"/>
        <v>0</v>
      </c>
      <c r="BG137" s="99">
        <f t="shared" si="5"/>
        <v>0</v>
      </c>
      <c r="BH137" s="99">
        <f t="shared" si="6"/>
        <v>0</v>
      </c>
      <c r="BI137" s="99">
        <f t="shared" si="7"/>
        <v>0</v>
      </c>
      <c r="BJ137" s="99">
        <f t="shared" si="8"/>
        <v>0</v>
      </c>
      <c r="BK137" s="3" t="s">
        <v>81</v>
      </c>
      <c r="BL137" s="99">
        <f t="shared" si="9"/>
        <v>0</v>
      </c>
      <c r="BM137" s="3" t="s">
        <v>87</v>
      </c>
      <c r="BN137" s="98" t="s">
        <v>137</v>
      </c>
    </row>
    <row r="138" spans="2:66" s="10" customFormat="1" ht="30" customHeight="1" x14ac:dyDescent="0.3">
      <c r="B138" s="11"/>
      <c r="C138" s="88" t="s">
        <v>133</v>
      </c>
      <c r="D138" s="88" t="s">
        <v>130</v>
      </c>
      <c r="E138" s="89" t="s">
        <v>187</v>
      </c>
      <c r="F138" s="1" t="s">
        <v>216</v>
      </c>
      <c r="G138" s="204"/>
      <c r="H138" s="90" t="s">
        <v>131</v>
      </c>
      <c r="I138" s="91">
        <v>1</v>
      </c>
      <c r="J138" s="2">
        <v>0</v>
      </c>
      <c r="K138" s="92">
        <f t="shared" si="0"/>
        <v>0</v>
      </c>
      <c r="L138" s="93" t="s">
        <v>1</v>
      </c>
      <c r="M138" s="11"/>
      <c r="N138" s="94" t="s">
        <v>1</v>
      </c>
      <c r="O138" s="95" t="s">
        <v>39</v>
      </c>
      <c r="P138" s="96">
        <v>0</v>
      </c>
      <c r="Q138" s="96">
        <f t="shared" si="1"/>
        <v>0</v>
      </c>
      <c r="R138" s="96">
        <v>0</v>
      </c>
      <c r="S138" s="96">
        <f t="shared" si="2"/>
        <v>0</v>
      </c>
      <c r="T138" s="96">
        <v>0</v>
      </c>
      <c r="U138" s="97">
        <f t="shared" si="3"/>
        <v>0</v>
      </c>
      <c r="AS138" s="98" t="s">
        <v>87</v>
      </c>
      <c r="AU138" s="98" t="s">
        <v>130</v>
      </c>
      <c r="AV138" s="98" t="s">
        <v>83</v>
      </c>
      <c r="AZ138" s="3" t="s">
        <v>128</v>
      </c>
      <c r="BF138" s="99">
        <f t="shared" si="4"/>
        <v>0</v>
      </c>
      <c r="BG138" s="99">
        <f t="shared" si="5"/>
        <v>0</v>
      </c>
      <c r="BH138" s="99">
        <f t="shared" si="6"/>
        <v>0</v>
      </c>
      <c r="BI138" s="99">
        <f t="shared" si="7"/>
        <v>0</v>
      </c>
      <c r="BJ138" s="99">
        <f t="shared" si="8"/>
        <v>0</v>
      </c>
      <c r="BK138" s="3" t="s">
        <v>81</v>
      </c>
      <c r="BL138" s="99">
        <f t="shared" si="9"/>
        <v>0</v>
      </c>
      <c r="BM138" s="3" t="s">
        <v>87</v>
      </c>
      <c r="BN138" s="98" t="s">
        <v>132</v>
      </c>
    </row>
    <row r="139" spans="2:66" s="10" customFormat="1" ht="30" customHeight="1" x14ac:dyDescent="0.3">
      <c r="B139" s="11"/>
      <c r="C139" s="88" t="s">
        <v>129</v>
      </c>
      <c r="D139" s="88" t="s">
        <v>130</v>
      </c>
      <c r="E139" s="89" t="s">
        <v>188</v>
      </c>
      <c r="F139" s="1" t="s">
        <v>216</v>
      </c>
      <c r="G139" s="204"/>
      <c r="H139" s="90" t="s">
        <v>131</v>
      </c>
      <c r="I139" s="91">
        <v>1</v>
      </c>
      <c r="J139" s="2">
        <v>0</v>
      </c>
      <c r="K139" s="92">
        <f t="shared" si="0"/>
        <v>0</v>
      </c>
      <c r="L139" s="93" t="s">
        <v>1</v>
      </c>
      <c r="M139" s="11"/>
      <c r="N139" s="94" t="s">
        <v>1</v>
      </c>
      <c r="O139" s="95" t="s">
        <v>39</v>
      </c>
      <c r="P139" s="96">
        <v>0</v>
      </c>
      <c r="Q139" s="96">
        <f t="shared" si="1"/>
        <v>0</v>
      </c>
      <c r="R139" s="96">
        <v>0</v>
      </c>
      <c r="S139" s="96">
        <f t="shared" si="2"/>
        <v>0</v>
      </c>
      <c r="T139" s="96">
        <v>0</v>
      </c>
      <c r="U139" s="97">
        <f t="shared" si="3"/>
        <v>0</v>
      </c>
      <c r="AS139" s="98" t="s">
        <v>87</v>
      </c>
      <c r="AU139" s="98" t="s">
        <v>130</v>
      </c>
      <c r="AV139" s="98" t="s">
        <v>83</v>
      </c>
      <c r="AZ139" s="3" t="s">
        <v>128</v>
      </c>
      <c r="BF139" s="99">
        <f t="shared" si="4"/>
        <v>0</v>
      </c>
      <c r="BG139" s="99">
        <f t="shared" si="5"/>
        <v>0</v>
      </c>
      <c r="BH139" s="99">
        <f t="shared" si="6"/>
        <v>0</v>
      </c>
      <c r="BI139" s="99">
        <f t="shared" si="7"/>
        <v>0</v>
      </c>
      <c r="BJ139" s="99">
        <f t="shared" si="8"/>
        <v>0</v>
      </c>
      <c r="BK139" s="3" t="s">
        <v>81</v>
      </c>
      <c r="BL139" s="99">
        <f t="shared" si="9"/>
        <v>0</v>
      </c>
      <c r="BM139" s="3" t="s">
        <v>87</v>
      </c>
      <c r="BN139" s="98" t="s">
        <v>138</v>
      </c>
    </row>
    <row r="140" spans="2:66" s="10" customFormat="1" ht="30" customHeight="1" x14ac:dyDescent="0.3">
      <c r="B140" s="11"/>
      <c r="C140" s="88" t="s">
        <v>135</v>
      </c>
      <c r="D140" s="88" t="s">
        <v>130</v>
      </c>
      <c r="E140" s="89" t="s">
        <v>189</v>
      </c>
      <c r="F140" s="1" t="s">
        <v>216</v>
      </c>
      <c r="G140" s="205"/>
      <c r="H140" s="90" t="s">
        <v>131</v>
      </c>
      <c r="I140" s="91">
        <v>1</v>
      </c>
      <c r="J140" s="2">
        <v>0</v>
      </c>
      <c r="K140" s="92">
        <f t="shared" si="0"/>
        <v>0</v>
      </c>
      <c r="L140" s="93" t="s">
        <v>1</v>
      </c>
      <c r="M140" s="11"/>
      <c r="N140" s="94" t="s">
        <v>1</v>
      </c>
      <c r="O140" s="95" t="s">
        <v>39</v>
      </c>
      <c r="P140" s="96">
        <v>0</v>
      </c>
      <c r="Q140" s="96">
        <f t="shared" si="1"/>
        <v>0</v>
      </c>
      <c r="R140" s="96">
        <v>0</v>
      </c>
      <c r="S140" s="96">
        <f t="shared" si="2"/>
        <v>0</v>
      </c>
      <c r="T140" s="96">
        <v>0</v>
      </c>
      <c r="U140" s="97">
        <f t="shared" si="3"/>
        <v>0</v>
      </c>
      <c r="AS140" s="98" t="s">
        <v>87</v>
      </c>
      <c r="AU140" s="98" t="s">
        <v>130</v>
      </c>
      <c r="AV140" s="98" t="s">
        <v>83</v>
      </c>
      <c r="AZ140" s="3" t="s">
        <v>128</v>
      </c>
      <c r="BF140" s="99">
        <f t="shared" si="4"/>
        <v>0</v>
      </c>
      <c r="BG140" s="99">
        <f t="shared" si="5"/>
        <v>0</v>
      </c>
      <c r="BH140" s="99">
        <f t="shared" si="6"/>
        <v>0</v>
      </c>
      <c r="BI140" s="99">
        <f t="shared" si="7"/>
        <v>0</v>
      </c>
      <c r="BJ140" s="99">
        <f t="shared" si="8"/>
        <v>0</v>
      </c>
      <c r="BK140" s="3" t="s">
        <v>81</v>
      </c>
      <c r="BL140" s="99">
        <f t="shared" si="9"/>
        <v>0</v>
      </c>
      <c r="BM140" s="3" t="s">
        <v>87</v>
      </c>
      <c r="BN140" s="98" t="s">
        <v>102</v>
      </c>
    </row>
    <row r="141" spans="2:66" s="78" customFormat="1" ht="30" customHeight="1" x14ac:dyDescent="0.3">
      <c r="B141" s="79"/>
      <c r="D141" s="80" t="s">
        <v>73</v>
      </c>
      <c r="E141" s="81" t="s">
        <v>172</v>
      </c>
      <c r="F141" s="81"/>
      <c r="G141" s="81" t="s">
        <v>190</v>
      </c>
      <c r="K141" s="82">
        <f>BL141</f>
        <v>0</v>
      </c>
      <c r="M141" s="79"/>
      <c r="N141" s="83"/>
      <c r="Q141" s="84">
        <f>SUM(Q142:Q164)</f>
        <v>0</v>
      </c>
      <c r="S141" s="84">
        <f>SUM(S142:S164)</f>
        <v>0</v>
      </c>
      <c r="U141" s="85">
        <f>SUM(U142:U164)</f>
        <v>0</v>
      </c>
      <c r="AS141" s="80" t="s">
        <v>81</v>
      </c>
      <c r="AU141" s="86" t="s">
        <v>73</v>
      </c>
      <c r="AV141" s="86" t="s">
        <v>81</v>
      </c>
      <c r="AZ141" s="80" t="s">
        <v>128</v>
      </c>
      <c r="BL141" s="87">
        <f>SUM(BL142:BL164)</f>
        <v>0</v>
      </c>
    </row>
    <row r="142" spans="2:66" s="10" customFormat="1" ht="30" customHeight="1" x14ac:dyDescent="0.3">
      <c r="B142" s="11"/>
      <c r="C142" s="88" t="s">
        <v>139</v>
      </c>
      <c r="D142" s="88" t="s">
        <v>130</v>
      </c>
      <c r="E142" s="89" t="s">
        <v>219</v>
      </c>
      <c r="F142" s="1" t="s">
        <v>216</v>
      </c>
      <c r="G142" s="203" t="s">
        <v>218</v>
      </c>
      <c r="H142" s="90" t="s">
        <v>131</v>
      </c>
      <c r="I142" s="91">
        <v>32</v>
      </c>
      <c r="J142" s="2">
        <v>0</v>
      </c>
      <c r="K142" s="92">
        <f t="shared" ref="K142:K164" si="10">ROUND(J142*I142,2)</f>
        <v>0</v>
      </c>
      <c r="L142" s="93" t="s">
        <v>1</v>
      </c>
      <c r="M142" s="11"/>
      <c r="N142" s="94" t="s">
        <v>1</v>
      </c>
      <c r="O142" s="95" t="s">
        <v>39</v>
      </c>
      <c r="P142" s="96">
        <v>0</v>
      </c>
      <c r="Q142" s="96">
        <f t="shared" ref="Q142:Q164" si="11">P142*I142</f>
        <v>0</v>
      </c>
      <c r="R142" s="96">
        <v>0</v>
      </c>
      <c r="S142" s="96">
        <f t="shared" ref="S142:S164" si="12">R142*I142</f>
        <v>0</v>
      </c>
      <c r="T142" s="96">
        <v>0</v>
      </c>
      <c r="U142" s="97">
        <f t="shared" ref="U142:U164" si="13">T142*I142</f>
        <v>0</v>
      </c>
      <c r="AS142" s="98" t="s">
        <v>87</v>
      </c>
      <c r="AU142" s="98" t="s">
        <v>130</v>
      </c>
      <c r="AV142" s="98" t="s">
        <v>83</v>
      </c>
      <c r="AZ142" s="3" t="s">
        <v>128</v>
      </c>
      <c r="BF142" s="99">
        <f t="shared" ref="BF142:BF164" si="14">IF(O142="základní",K142,0)</f>
        <v>0</v>
      </c>
      <c r="BG142" s="99">
        <f t="shared" ref="BG142:BG164" si="15">IF(O142="snížená",K142,0)</f>
        <v>0</v>
      </c>
      <c r="BH142" s="99">
        <f t="shared" ref="BH142:BH164" si="16">IF(O142="zákl. přenesená",K142,0)</f>
        <v>0</v>
      </c>
      <c r="BI142" s="99">
        <f t="shared" ref="BI142:BI164" si="17">IF(O142="sníž. přenesená",K142,0)</f>
        <v>0</v>
      </c>
      <c r="BJ142" s="99">
        <f t="shared" ref="BJ142:BJ164" si="18">IF(O142="nulová",K142,0)</f>
        <v>0</v>
      </c>
      <c r="BK142" s="3" t="s">
        <v>81</v>
      </c>
      <c r="BL142" s="99">
        <f t="shared" ref="BL142:BL164" si="19">ROUND(J142*I142,2)</f>
        <v>0</v>
      </c>
      <c r="BM142" s="3" t="s">
        <v>87</v>
      </c>
      <c r="BN142" s="98" t="s">
        <v>140</v>
      </c>
    </row>
    <row r="143" spans="2:66" s="10" customFormat="1" ht="30" customHeight="1" x14ac:dyDescent="0.3">
      <c r="B143" s="11"/>
      <c r="C143" s="88" t="s">
        <v>8</v>
      </c>
      <c r="D143" s="88" t="s">
        <v>130</v>
      </c>
      <c r="E143" s="89" t="s">
        <v>220</v>
      </c>
      <c r="F143" s="1" t="s">
        <v>216</v>
      </c>
      <c r="G143" s="204"/>
      <c r="H143" s="90" t="s">
        <v>131</v>
      </c>
      <c r="I143" s="91">
        <v>32</v>
      </c>
      <c r="J143" s="2">
        <v>0</v>
      </c>
      <c r="K143" s="92">
        <f t="shared" si="10"/>
        <v>0</v>
      </c>
      <c r="L143" s="93" t="s">
        <v>1</v>
      </c>
      <c r="M143" s="11"/>
      <c r="N143" s="94" t="s">
        <v>1</v>
      </c>
      <c r="O143" s="95" t="s">
        <v>39</v>
      </c>
      <c r="P143" s="96">
        <v>0</v>
      </c>
      <c r="Q143" s="96">
        <f t="shared" si="11"/>
        <v>0</v>
      </c>
      <c r="R143" s="96">
        <v>0</v>
      </c>
      <c r="S143" s="96">
        <f t="shared" si="12"/>
        <v>0</v>
      </c>
      <c r="T143" s="96">
        <v>0</v>
      </c>
      <c r="U143" s="97">
        <f t="shared" si="13"/>
        <v>0</v>
      </c>
      <c r="AS143" s="98" t="s">
        <v>87</v>
      </c>
      <c r="AU143" s="98" t="s">
        <v>130</v>
      </c>
      <c r="AV143" s="98" t="s">
        <v>83</v>
      </c>
      <c r="AZ143" s="3" t="s">
        <v>128</v>
      </c>
      <c r="BF143" s="99">
        <f t="shared" si="14"/>
        <v>0</v>
      </c>
      <c r="BG143" s="99">
        <f t="shared" si="15"/>
        <v>0</v>
      </c>
      <c r="BH143" s="99">
        <f t="shared" si="16"/>
        <v>0</v>
      </c>
      <c r="BI143" s="99">
        <f t="shared" si="17"/>
        <v>0</v>
      </c>
      <c r="BJ143" s="99">
        <f t="shared" si="18"/>
        <v>0</v>
      </c>
      <c r="BK143" s="3" t="s">
        <v>81</v>
      </c>
      <c r="BL143" s="99">
        <f t="shared" si="19"/>
        <v>0</v>
      </c>
      <c r="BM143" s="3" t="s">
        <v>87</v>
      </c>
      <c r="BN143" s="98" t="s">
        <v>141</v>
      </c>
    </row>
    <row r="144" spans="2:66" s="10" customFormat="1" ht="30" customHeight="1" x14ac:dyDescent="0.3">
      <c r="B144" s="11"/>
      <c r="C144" s="88" t="s">
        <v>142</v>
      </c>
      <c r="D144" s="88" t="s">
        <v>130</v>
      </c>
      <c r="E144" s="89" t="s">
        <v>191</v>
      </c>
      <c r="F144" s="1" t="s">
        <v>216</v>
      </c>
      <c r="G144" s="204"/>
      <c r="H144" s="90" t="s">
        <v>131</v>
      </c>
      <c r="I144" s="91">
        <v>4</v>
      </c>
      <c r="J144" s="2">
        <v>0</v>
      </c>
      <c r="K144" s="92">
        <f t="shared" si="10"/>
        <v>0</v>
      </c>
      <c r="L144" s="93" t="s">
        <v>1</v>
      </c>
      <c r="M144" s="11"/>
      <c r="N144" s="94" t="s">
        <v>1</v>
      </c>
      <c r="O144" s="95" t="s">
        <v>39</v>
      </c>
      <c r="P144" s="96">
        <v>0</v>
      </c>
      <c r="Q144" s="96">
        <f t="shared" si="11"/>
        <v>0</v>
      </c>
      <c r="R144" s="96">
        <v>0</v>
      </c>
      <c r="S144" s="96">
        <f t="shared" si="12"/>
        <v>0</v>
      </c>
      <c r="T144" s="96">
        <v>0</v>
      </c>
      <c r="U144" s="97">
        <f t="shared" si="13"/>
        <v>0</v>
      </c>
      <c r="AS144" s="98" t="s">
        <v>87</v>
      </c>
      <c r="AU144" s="98" t="s">
        <v>130</v>
      </c>
      <c r="AV144" s="98" t="s">
        <v>83</v>
      </c>
      <c r="AZ144" s="3" t="s">
        <v>128</v>
      </c>
      <c r="BF144" s="99">
        <f t="shared" si="14"/>
        <v>0</v>
      </c>
      <c r="BG144" s="99">
        <f t="shared" si="15"/>
        <v>0</v>
      </c>
      <c r="BH144" s="99">
        <f t="shared" si="16"/>
        <v>0</v>
      </c>
      <c r="BI144" s="99">
        <f t="shared" si="17"/>
        <v>0</v>
      </c>
      <c r="BJ144" s="99">
        <f t="shared" si="18"/>
        <v>0</v>
      </c>
      <c r="BK144" s="3" t="s">
        <v>81</v>
      </c>
      <c r="BL144" s="99">
        <f t="shared" si="19"/>
        <v>0</v>
      </c>
      <c r="BM144" s="3" t="s">
        <v>87</v>
      </c>
      <c r="BN144" s="98" t="s">
        <v>143</v>
      </c>
    </row>
    <row r="145" spans="2:66" s="10" customFormat="1" ht="30" customHeight="1" x14ac:dyDescent="0.3">
      <c r="B145" s="11"/>
      <c r="C145" s="88" t="s">
        <v>137</v>
      </c>
      <c r="D145" s="88" t="s">
        <v>130</v>
      </c>
      <c r="E145" s="89" t="s">
        <v>232</v>
      </c>
      <c r="F145" s="1" t="s">
        <v>216</v>
      </c>
      <c r="G145" s="204"/>
      <c r="H145" s="90" t="s">
        <v>131</v>
      </c>
      <c r="I145" s="91">
        <v>2</v>
      </c>
      <c r="J145" s="2">
        <v>0</v>
      </c>
      <c r="K145" s="92">
        <f t="shared" si="10"/>
        <v>0</v>
      </c>
      <c r="L145" s="93" t="s">
        <v>1</v>
      </c>
      <c r="M145" s="11"/>
      <c r="N145" s="94" t="s">
        <v>1</v>
      </c>
      <c r="O145" s="95" t="s">
        <v>39</v>
      </c>
      <c r="P145" s="96">
        <v>0</v>
      </c>
      <c r="Q145" s="96">
        <f t="shared" si="11"/>
        <v>0</v>
      </c>
      <c r="R145" s="96">
        <v>0</v>
      </c>
      <c r="S145" s="96">
        <f t="shared" si="12"/>
        <v>0</v>
      </c>
      <c r="T145" s="96">
        <v>0</v>
      </c>
      <c r="U145" s="97">
        <f t="shared" si="13"/>
        <v>0</v>
      </c>
      <c r="AS145" s="98" t="s">
        <v>87</v>
      </c>
      <c r="AU145" s="98" t="s">
        <v>130</v>
      </c>
      <c r="AV145" s="98" t="s">
        <v>83</v>
      </c>
      <c r="AZ145" s="3" t="s">
        <v>128</v>
      </c>
      <c r="BF145" s="99">
        <f t="shared" si="14"/>
        <v>0</v>
      </c>
      <c r="BG145" s="99">
        <f t="shared" si="15"/>
        <v>0</v>
      </c>
      <c r="BH145" s="99">
        <f t="shared" si="16"/>
        <v>0</v>
      </c>
      <c r="BI145" s="99">
        <f t="shared" si="17"/>
        <v>0</v>
      </c>
      <c r="BJ145" s="99">
        <f t="shared" si="18"/>
        <v>0</v>
      </c>
      <c r="BK145" s="3" t="s">
        <v>81</v>
      </c>
      <c r="BL145" s="99">
        <f t="shared" si="19"/>
        <v>0</v>
      </c>
      <c r="BM145" s="3" t="s">
        <v>87</v>
      </c>
      <c r="BN145" s="98" t="s">
        <v>144</v>
      </c>
    </row>
    <row r="146" spans="2:66" s="10" customFormat="1" ht="30" customHeight="1" x14ac:dyDescent="0.3">
      <c r="B146" s="11"/>
      <c r="C146" s="88" t="s">
        <v>145</v>
      </c>
      <c r="D146" s="88" t="s">
        <v>130</v>
      </c>
      <c r="E146" s="89" t="s">
        <v>233</v>
      </c>
      <c r="F146" s="1" t="s">
        <v>216</v>
      </c>
      <c r="G146" s="204"/>
      <c r="H146" s="90" t="s">
        <v>131</v>
      </c>
      <c r="I146" s="91">
        <v>1</v>
      </c>
      <c r="J146" s="2">
        <v>0</v>
      </c>
      <c r="K146" s="92">
        <f t="shared" si="10"/>
        <v>0</v>
      </c>
      <c r="L146" s="93" t="s">
        <v>1</v>
      </c>
      <c r="M146" s="11"/>
      <c r="N146" s="94" t="s">
        <v>1</v>
      </c>
      <c r="O146" s="95" t="s">
        <v>39</v>
      </c>
      <c r="P146" s="96">
        <v>0</v>
      </c>
      <c r="Q146" s="96">
        <f t="shared" si="11"/>
        <v>0</v>
      </c>
      <c r="R146" s="96">
        <v>0</v>
      </c>
      <c r="S146" s="96">
        <f t="shared" si="12"/>
        <v>0</v>
      </c>
      <c r="T146" s="96">
        <v>0</v>
      </c>
      <c r="U146" s="97">
        <f t="shared" si="13"/>
        <v>0</v>
      </c>
      <c r="AS146" s="98" t="s">
        <v>87</v>
      </c>
      <c r="AU146" s="98" t="s">
        <v>130</v>
      </c>
      <c r="AV146" s="98" t="s">
        <v>83</v>
      </c>
      <c r="AZ146" s="3" t="s">
        <v>128</v>
      </c>
      <c r="BF146" s="99">
        <f t="shared" si="14"/>
        <v>0</v>
      </c>
      <c r="BG146" s="99">
        <f t="shared" si="15"/>
        <v>0</v>
      </c>
      <c r="BH146" s="99">
        <f t="shared" si="16"/>
        <v>0</v>
      </c>
      <c r="BI146" s="99">
        <f t="shared" si="17"/>
        <v>0</v>
      </c>
      <c r="BJ146" s="99">
        <f t="shared" si="18"/>
        <v>0</v>
      </c>
      <c r="BK146" s="3" t="s">
        <v>81</v>
      </c>
      <c r="BL146" s="99">
        <f t="shared" si="19"/>
        <v>0</v>
      </c>
      <c r="BM146" s="3" t="s">
        <v>87</v>
      </c>
      <c r="BN146" s="98" t="s">
        <v>146</v>
      </c>
    </row>
    <row r="147" spans="2:66" s="10" customFormat="1" ht="30" customHeight="1" x14ac:dyDescent="0.3">
      <c r="B147" s="11"/>
      <c r="C147" s="88" t="s">
        <v>132</v>
      </c>
      <c r="D147" s="88" t="s">
        <v>130</v>
      </c>
      <c r="E147" s="89" t="s">
        <v>234</v>
      </c>
      <c r="F147" s="1" t="s">
        <v>216</v>
      </c>
      <c r="G147" s="204"/>
      <c r="H147" s="90" t="s">
        <v>131</v>
      </c>
      <c r="I147" s="91">
        <v>32</v>
      </c>
      <c r="J147" s="2">
        <v>0</v>
      </c>
      <c r="K147" s="92">
        <f t="shared" si="10"/>
        <v>0</v>
      </c>
      <c r="L147" s="93" t="s">
        <v>1</v>
      </c>
      <c r="M147" s="11"/>
      <c r="N147" s="94" t="s">
        <v>1</v>
      </c>
      <c r="O147" s="95" t="s">
        <v>39</v>
      </c>
      <c r="P147" s="96">
        <v>0</v>
      </c>
      <c r="Q147" s="96">
        <f t="shared" si="11"/>
        <v>0</v>
      </c>
      <c r="R147" s="96">
        <v>0</v>
      </c>
      <c r="S147" s="96">
        <f t="shared" si="12"/>
        <v>0</v>
      </c>
      <c r="T147" s="96">
        <v>0</v>
      </c>
      <c r="U147" s="97">
        <f t="shared" si="13"/>
        <v>0</v>
      </c>
      <c r="AS147" s="98" t="s">
        <v>87</v>
      </c>
      <c r="AU147" s="98" t="s">
        <v>130</v>
      </c>
      <c r="AV147" s="98" t="s">
        <v>83</v>
      </c>
      <c r="AZ147" s="3" t="s">
        <v>128</v>
      </c>
      <c r="BF147" s="99">
        <f t="shared" si="14"/>
        <v>0</v>
      </c>
      <c r="BG147" s="99">
        <f t="shared" si="15"/>
        <v>0</v>
      </c>
      <c r="BH147" s="99">
        <f t="shared" si="16"/>
        <v>0</v>
      </c>
      <c r="BI147" s="99">
        <f t="shared" si="17"/>
        <v>0</v>
      </c>
      <c r="BJ147" s="99">
        <f t="shared" si="18"/>
        <v>0</v>
      </c>
      <c r="BK147" s="3" t="s">
        <v>81</v>
      </c>
      <c r="BL147" s="99">
        <f t="shared" si="19"/>
        <v>0</v>
      </c>
      <c r="BM147" s="3" t="s">
        <v>87</v>
      </c>
      <c r="BN147" s="98" t="s">
        <v>134</v>
      </c>
    </row>
    <row r="148" spans="2:66" s="10" customFormat="1" ht="30" customHeight="1" x14ac:dyDescent="0.3">
      <c r="B148" s="11"/>
      <c r="C148" s="88" t="s">
        <v>147</v>
      </c>
      <c r="D148" s="88" t="s">
        <v>130</v>
      </c>
      <c r="E148" s="89" t="s">
        <v>221</v>
      </c>
      <c r="F148" s="1" t="s">
        <v>216</v>
      </c>
      <c r="G148" s="204"/>
      <c r="H148" s="90" t="s">
        <v>131</v>
      </c>
      <c r="I148" s="91">
        <v>33</v>
      </c>
      <c r="J148" s="2">
        <v>0</v>
      </c>
      <c r="K148" s="92">
        <f t="shared" si="10"/>
        <v>0</v>
      </c>
      <c r="L148" s="93" t="s">
        <v>1</v>
      </c>
      <c r="M148" s="11"/>
      <c r="N148" s="94" t="s">
        <v>1</v>
      </c>
      <c r="O148" s="95" t="s">
        <v>39</v>
      </c>
      <c r="P148" s="96">
        <v>0</v>
      </c>
      <c r="Q148" s="96">
        <f t="shared" si="11"/>
        <v>0</v>
      </c>
      <c r="R148" s="96">
        <v>0</v>
      </c>
      <c r="S148" s="96">
        <f t="shared" si="12"/>
        <v>0</v>
      </c>
      <c r="T148" s="96">
        <v>0</v>
      </c>
      <c r="U148" s="97">
        <f t="shared" si="13"/>
        <v>0</v>
      </c>
      <c r="AS148" s="98" t="s">
        <v>87</v>
      </c>
      <c r="AU148" s="98" t="s">
        <v>130</v>
      </c>
      <c r="AV148" s="98" t="s">
        <v>83</v>
      </c>
      <c r="AZ148" s="3" t="s">
        <v>128</v>
      </c>
      <c r="BF148" s="99">
        <f t="shared" si="14"/>
        <v>0</v>
      </c>
      <c r="BG148" s="99">
        <f t="shared" si="15"/>
        <v>0</v>
      </c>
      <c r="BH148" s="99">
        <f t="shared" si="16"/>
        <v>0</v>
      </c>
      <c r="BI148" s="99">
        <f t="shared" si="17"/>
        <v>0</v>
      </c>
      <c r="BJ148" s="99">
        <f t="shared" si="18"/>
        <v>0</v>
      </c>
      <c r="BK148" s="3" t="s">
        <v>81</v>
      </c>
      <c r="BL148" s="99">
        <f t="shared" si="19"/>
        <v>0</v>
      </c>
      <c r="BM148" s="3" t="s">
        <v>87</v>
      </c>
      <c r="BN148" s="98" t="s">
        <v>148</v>
      </c>
    </row>
    <row r="149" spans="2:66" s="10" customFormat="1" ht="30" customHeight="1" x14ac:dyDescent="0.3">
      <c r="B149" s="11"/>
      <c r="C149" s="88" t="s">
        <v>138</v>
      </c>
      <c r="D149" s="88" t="s">
        <v>130</v>
      </c>
      <c r="E149" s="89" t="s">
        <v>192</v>
      </c>
      <c r="F149" s="1" t="s">
        <v>216</v>
      </c>
      <c r="G149" s="204"/>
      <c r="H149" s="90" t="s">
        <v>131</v>
      </c>
      <c r="I149" s="91">
        <v>32</v>
      </c>
      <c r="J149" s="2">
        <v>0</v>
      </c>
      <c r="K149" s="92">
        <f t="shared" si="10"/>
        <v>0</v>
      </c>
      <c r="L149" s="93" t="s">
        <v>1</v>
      </c>
      <c r="M149" s="11"/>
      <c r="N149" s="94" t="s">
        <v>1</v>
      </c>
      <c r="O149" s="95" t="s">
        <v>39</v>
      </c>
      <c r="P149" s="96">
        <v>0</v>
      </c>
      <c r="Q149" s="96">
        <f t="shared" si="11"/>
        <v>0</v>
      </c>
      <c r="R149" s="96">
        <v>0</v>
      </c>
      <c r="S149" s="96">
        <f t="shared" si="12"/>
        <v>0</v>
      </c>
      <c r="T149" s="96">
        <v>0</v>
      </c>
      <c r="U149" s="97">
        <f t="shared" si="13"/>
        <v>0</v>
      </c>
      <c r="AS149" s="98" t="s">
        <v>87</v>
      </c>
      <c r="AU149" s="98" t="s">
        <v>130</v>
      </c>
      <c r="AV149" s="98" t="s">
        <v>83</v>
      </c>
      <c r="AZ149" s="3" t="s">
        <v>128</v>
      </c>
      <c r="BF149" s="99">
        <f t="shared" si="14"/>
        <v>0</v>
      </c>
      <c r="BG149" s="99">
        <f t="shared" si="15"/>
        <v>0</v>
      </c>
      <c r="BH149" s="99">
        <f t="shared" si="16"/>
        <v>0</v>
      </c>
      <c r="BI149" s="99">
        <f t="shared" si="17"/>
        <v>0</v>
      </c>
      <c r="BJ149" s="99">
        <f t="shared" si="18"/>
        <v>0</v>
      </c>
      <c r="BK149" s="3" t="s">
        <v>81</v>
      </c>
      <c r="BL149" s="99">
        <f t="shared" si="19"/>
        <v>0</v>
      </c>
      <c r="BM149" s="3" t="s">
        <v>87</v>
      </c>
      <c r="BN149" s="98" t="s">
        <v>149</v>
      </c>
    </row>
    <row r="150" spans="2:66" s="10" customFormat="1" ht="30" customHeight="1" x14ac:dyDescent="0.3">
      <c r="B150" s="11"/>
      <c r="C150" s="88" t="s">
        <v>150</v>
      </c>
      <c r="D150" s="88" t="s">
        <v>130</v>
      </c>
      <c r="E150" s="89" t="s">
        <v>193</v>
      </c>
      <c r="F150" s="1" t="s">
        <v>216</v>
      </c>
      <c r="G150" s="204"/>
      <c r="H150" s="90" t="s">
        <v>131</v>
      </c>
      <c r="I150" s="91">
        <v>1</v>
      </c>
      <c r="J150" s="2">
        <v>0</v>
      </c>
      <c r="K150" s="92">
        <f t="shared" si="10"/>
        <v>0</v>
      </c>
      <c r="L150" s="93" t="s">
        <v>1</v>
      </c>
      <c r="M150" s="11"/>
      <c r="N150" s="94" t="s">
        <v>1</v>
      </c>
      <c r="O150" s="95" t="s">
        <v>39</v>
      </c>
      <c r="P150" s="96">
        <v>0</v>
      </c>
      <c r="Q150" s="96">
        <f t="shared" si="11"/>
        <v>0</v>
      </c>
      <c r="R150" s="96">
        <v>0</v>
      </c>
      <c r="S150" s="96">
        <f t="shared" si="12"/>
        <v>0</v>
      </c>
      <c r="T150" s="96">
        <v>0</v>
      </c>
      <c r="U150" s="97">
        <f t="shared" si="13"/>
        <v>0</v>
      </c>
      <c r="AS150" s="98" t="s">
        <v>87</v>
      </c>
      <c r="AU150" s="98" t="s">
        <v>130</v>
      </c>
      <c r="AV150" s="98" t="s">
        <v>83</v>
      </c>
      <c r="AZ150" s="3" t="s">
        <v>128</v>
      </c>
      <c r="BF150" s="99">
        <f t="shared" si="14"/>
        <v>0</v>
      </c>
      <c r="BG150" s="99">
        <f t="shared" si="15"/>
        <v>0</v>
      </c>
      <c r="BH150" s="99">
        <f t="shared" si="16"/>
        <v>0</v>
      </c>
      <c r="BI150" s="99">
        <f t="shared" si="17"/>
        <v>0</v>
      </c>
      <c r="BJ150" s="99">
        <f t="shared" si="18"/>
        <v>0</v>
      </c>
      <c r="BK150" s="3" t="s">
        <v>81</v>
      </c>
      <c r="BL150" s="99">
        <f t="shared" si="19"/>
        <v>0</v>
      </c>
      <c r="BM150" s="3" t="s">
        <v>87</v>
      </c>
      <c r="BN150" s="98" t="s">
        <v>103</v>
      </c>
    </row>
    <row r="151" spans="2:66" s="10" customFormat="1" ht="30" customHeight="1" x14ac:dyDescent="0.3">
      <c r="B151" s="11"/>
      <c r="C151" s="88" t="s">
        <v>102</v>
      </c>
      <c r="D151" s="88" t="s">
        <v>130</v>
      </c>
      <c r="E151" s="89" t="s">
        <v>222</v>
      </c>
      <c r="F151" s="1" t="s">
        <v>216</v>
      </c>
      <c r="G151" s="204"/>
      <c r="H151" s="90" t="s">
        <v>131</v>
      </c>
      <c r="I151" s="91">
        <v>1</v>
      </c>
      <c r="J151" s="2">
        <v>0</v>
      </c>
      <c r="K151" s="92">
        <f t="shared" si="10"/>
        <v>0</v>
      </c>
      <c r="L151" s="93" t="s">
        <v>1</v>
      </c>
      <c r="M151" s="11"/>
      <c r="N151" s="94" t="s">
        <v>1</v>
      </c>
      <c r="O151" s="95" t="s">
        <v>39</v>
      </c>
      <c r="P151" s="96">
        <v>0</v>
      </c>
      <c r="Q151" s="96">
        <f t="shared" si="11"/>
        <v>0</v>
      </c>
      <c r="R151" s="96">
        <v>0</v>
      </c>
      <c r="S151" s="96">
        <f t="shared" si="12"/>
        <v>0</v>
      </c>
      <c r="T151" s="96">
        <v>0</v>
      </c>
      <c r="U151" s="97">
        <f t="shared" si="13"/>
        <v>0</v>
      </c>
      <c r="AS151" s="98" t="s">
        <v>87</v>
      </c>
      <c r="AU151" s="98" t="s">
        <v>130</v>
      </c>
      <c r="AV151" s="98" t="s">
        <v>83</v>
      </c>
      <c r="AZ151" s="3" t="s">
        <v>128</v>
      </c>
      <c r="BF151" s="99">
        <f t="shared" si="14"/>
        <v>0</v>
      </c>
      <c r="BG151" s="99">
        <f t="shared" si="15"/>
        <v>0</v>
      </c>
      <c r="BH151" s="99">
        <f t="shared" si="16"/>
        <v>0</v>
      </c>
      <c r="BI151" s="99">
        <f t="shared" si="17"/>
        <v>0</v>
      </c>
      <c r="BJ151" s="99">
        <f t="shared" si="18"/>
        <v>0</v>
      </c>
      <c r="BK151" s="3" t="s">
        <v>81</v>
      </c>
      <c r="BL151" s="99">
        <f t="shared" si="19"/>
        <v>0</v>
      </c>
      <c r="BM151" s="3" t="s">
        <v>87</v>
      </c>
      <c r="BN151" s="98" t="s">
        <v>104</v>
      </c>
    </row>
    <row r="152" spans="2:66" s="10" customFormat="1" ht="30" customHeight="1" x14ac:dyDescent="0.3">
      <c r="B152" s="11"/>
      <c r="C152" s="88" t="s">
        <v>7</v>
      </c>
      <c r="D152" s="88" t="s">
        <v>130</v>
      </c>
      <c r="E152" s="89" t="s">
        <v>194</v>
      </c>
      <c r="F152" s="1" t="s">
        <v>216</v>
      </c>
      <c r="G152" s="204"/>
      <c r="H152" s="90" t="s">
        <v>131</v>
      </c>
      <c r="I152" s="91">
        <v>33</v>
      </c>
      <c r="J152" s="2">
        <v>0</v>
      </c>
      <c r="K152" s="92">
        <f t="shared" si="10"/>
        <v>0</v>
      </c>
      <c r="L152" s="93" t="s">
        <v>1</v>
      </c>
      <c r="M152" s="11"/>
      <c r="N152" s="94" t="s">
        <v>1</v>
      </c>
      <c r="O152" s="95" t="s">
        <v>39</v>
      </c>
      <c r="P152" s="96">
        <v>0</v>
      </c>
      <c r="Q152" s="96">
        <f t="shared" si="11"/>
        <v>0</v>
      </c>
      <c r="R152" s="96">
        <v>0</v>
      </c>
      <c r="S152" s="96">
        <f t="shared" si="12"/>
        <v>0</v>
      </c>
      <c r="T152" s="96">
        <v>0</v>
      </c>
      <c r="U152" s="97">
        <f t="shared" si="13"/>
        <v>0</v>
      </c>
      <c r="AS152" s="98" t="s">
        <v>87</v>
      </c>
      <c r="AU152" s="98" t="s">
        <v>130</v>
      </c>
      <c r="AV152" s="98" t="s">
        <v>83</v>
      </c>
      <c r="AZ152" s="3" t="s">
        <v>128</v>
      </c>
      <c r="BF152" s="99">
        <f t="shared" si="14"/>
        <v>0</v>
      </c>
      <c r="BG152" s="99">
        <f t="shared" si="15"/>
        <v>0</v>
      </c>
      <c r="BH152" s="99">
        <f t="shared" si="16"/>
        <v>0</v>
      </c>
      <c r="BI152" s="99">
        <f t="shared" si="17"/>
        <v>0</v>
      </c>
      <c r="BJ152" s="99">
        <f t="shared" si="18"/>
        <v>0</v>
      </c>
      <c r="BK152" s="3" t="s">
        <v>81</v>
      </c>
      <c r="BL152" s="99">
        <f t="shared" si="19"/>
        <v>0</v>
      </c>
      <c r="BM152" s="3" t="s">
        <v>87</v>
      </c>
      <c r="BN152" s="98" t="s">
        <v>89</v>
      </c>
    </row>
    <row r="153" spans="2:66" s="10" customFormat="1" ht="30" customHeight="1" x14ac:dyDescent="0.3">
      <c r="B153" s="11"/>
      <c r="C153" s="88" t="s">
        <v>140</v>
      </c>
      <c r="D153" s="88" t="s">
        <v>130</v>
      </c>
      <c r="E153" s="89" t="s">
        <v>223</v>
      </c>
      <c r="F153" s="1" t="s">
        <v>216</v>
      </c>
      <c r="G153" s="204"/>
      <c r="H153" s="90" t="s">
        <v>131</v>
      </c>
      <c r="I153" s="91">
        <v>2</v>
      </c>
      <c r="J153" s="2">
        <v>0</v>
      </c>
      <c r="K153" s="92">
        <f t="shared" si="10"/>
        <v>0</v>
      </c>
      <c r="L153" s="93" t="s">
        <v>1</v>
      </c>
      <c r="M153" s="11"/>
      <c r="N153" s="94" t="s">
        <v>1</v>
      </c>
      <c r="O153" s="95" t="s">
        <v>39</v>
      </c>
      <c r="P153" s="96">
        <v>0</v>
      </c>
      <c r="Q153" s="96">
        <f t="shared" si="11"/>
        <v>0</v>
      </c>
      <c r="R153" s="96">
        <v>0</v>
      </c>
      <c r="S153" s="96">
        <f t="shared" si="12"/>
        <v>0</v>
      </c>
      <c r="T153" s="96">
        <v>0</v>
      </c>
      <c r="U153" s="97">
        <f t="shared" si="13"/>
        <v>0</v>
      </c>
      <c r="AS153" s="98" t="s">
        <v>87</v>
      </c>
      <c r="AU153" s="98" t="s">
        <v>130</v>
      </c>
      <c r="AV153" s="98" t="s">
        <v>83</v>
      </c>
      <c r="AZ153" s="3" t="s">
        <v>128</v>
      </c>
      <c r="BF153" s="99">
        <f t="shared" si="14"/>
        <v>0</v>
      </c>
      <c r="BG153" s="99">
        <f t="shared" si="15"/>
        <v>0</v>
      </c>
      <c r="BH153" s="99">
        <f t="shared" si="16"/>
        <v>0</v>
      </c>
      <c r="BI153" s="99">
        <f t="shared" si="17"/>
        <v>0</v>
      </c>
      <c r="BJ153" s="99">
        <f t="shared" si="18"/>
        <v>0</v>
      </c>
      <c r="BK153" s="3" t="s">
        <v>81</v>
      </c>
      <c r="BL153" s="99">
        <f t="shared" si="19"/>
        <v>0</v>
      </c>
      <c r="BM153" s="3" t="s">
        <v>87</v>
      </c>
      <c r="BN153" s="98" t="s">
        <v>151</v>
      </c>
    </row>
    <row r="154" spans="2:66" s="10" customFormat="1" ht="30" customHeight="1" x14ac:dyDescent="0.3">
      <c r="B154" s="11"/>
      <c r="C154" s="88" t="s">
        <v>152</v>
      </c>
      <c r="D154" s="88" t="s">
        <v>130</v>
      </c>
      <c r="E154" s="89" t="s">
        <v>195</v>
      </c>
      <c r="F154" s="1" t="s">
        <v>216</v>
      </c>
      <c r="G154" s="204"/>
      <c r="H154" s="90" t="s">
        <v>131</v>
      </c>
      <c r="I154" s="91">
        <v>1</v>
      </c>
      <c r="J154" s="2">
        <v>0</v>
      </c>
      <c r="K154" s="92">
        <f t="shared" si="10"/>
        <v>0</v>
      </c>
      <c r="L154" s="93" t="s">
        <v>1</v>
      </c>
      <c r="M154" s="11"/>
      <c r="N154" s="94" t="s">
        <v>1</v>
      </c>
      <c r="O154" s="95" t="s">
        <v>39</v>
      </c>
      <c r="P154" s="96">
        <v>0</v>
      </c>
      <c r="Q154" s="96">
        <f t="shared" si="11"/>
        <v>0</v>
      </c>
      <c r="R154" s="96">
        <v>0</v>
      </c>
      <c r="S154" s="96">
        <f t="shared" si="12"/>
        <v>0</v>
      </c>
      <c r="T154" s="96">
        <v>0</v>
      </c>
      <c r="U154" s="97">
        <f t="shared" si="13"/>
        <v>0</v>
      </c>
      <c r="AS154" s="98" t="s">
        <v>87</v>
      </c>
      <c r="AU154" s="98" t="s">
        <v>130</v>
      </c>
      <c r="AV154" s="98" t="s">
        <v>83</v>
      </c>
      <c r="AZ154" s="3" t="s">
        <v>128</v>
      </c>
      <c r="BF154" s="99">
        <f t="shared" si="14"/>
        <v>0</v>
      </c>
      <c r="BG154" s="99">
        <f t="shared" si="15"/>
        <v>0</v>
      </c>
      <c r="BH154" s="99">
        <f t="shared" si="16"/>
        <v>0</v>
      </c>
      <c r="BI154" s="99">
        <f t="shared" si="17"/>
        <v>0</v>
      </c>
      <c r="BJ154" s="99">
        <f t="shared" si="18"/>
        <v>0</v>
      </c>
      <c r="BK154" s="3" t="s">
        <v>81</v>
      </c>
      <c r="BL154" s="99">
        <f t="shared" si="19"/>
        <v>0</v>
      </c>
      <c r="BM154" s="3" t="s">
        <v>87</v>
      </c>
      <c r="BN154" s="98" t="s">
        <v>153</v>
      </c>
    </row>
    <row r="155" spans="2:66" s="10" customFormat="1" ht="30" customHeight="1" x14ac:dyDescent="0.3">
      <c r="B155" s="11"/>
      <c r="C155" s="88" t="s">
        <v>141</v>
      </c>
      <c r="D155" s="88" t="s">
        <v>130</v>
      </c>
      <c r="E155" s="89" t="s">
        <v>196</v>
      </c>
      <c r="F155" s="1" t="s">
        <v>216</v>
      </c>
      <c r="G155" s="204"/>
      <c r="H155" s="90" t="s">
        <v>131</v>
      </c>
      <c r="I155" s="91">
        <v>1</v>
      </c>
      <c r="J155" s="2">
        <v>0</v>
      </c>
      <c r="K155" s="92">
        <f t="shared" si="10"/>
        <v>0</v>
      </c>
      <c r="L155" s="93" t="s">
        <v>1</v>
      </c>
      <c r="M155" s="11"/>
      <c r="N155" s="94" t="s">
        <v>1</v>
      </c>
      <c r="O155" s="95" t="s">
        <v>39</v>
      </c>
      <c r="P155" s="96">
        <v>0</v>
      </c>
      <c r="Q155" s="96">
        <f t="shared" si="11"/>
        <v>0</v>
      </c>
      <c r="R155" s="96">
        <v>0</v>
      </c>
      <c r="S155" s="96">
        <f t="shared" si="12"/>
        <v>0</v>
      </c>
      <c r="T155" s="96">
        <v>0</v>
      </c>
      <c r="U155" s="97">
        <f t="shared" si="13"/>
        <v>0</v>
      </c>
      <c r="AS155" s="98" t="s">
        <v>87</v>
      </c>
      <c r="AU155" s="98" t="s">
        <v>130</v>
      </c>
      <c r="AV155" s="98" t="s">
        <v>83</v>
      </c>
      <c r="AZ155" s="3" t="s">
        <v>128</v>
      </c>
      <c r="BF155" s="99">
        <f t="shared" si="14"/>
        <v>0</v>
      </c>
      <c r="BG155" s="99">
        <f t="shared" si="15"/>
        <v>0</v>
      </c>
      <c r="BH155" s="99">
        <f t="shared" si="16"/>
        <v>0</v>
      </c>
      <c r="BI155" s="99">
        <f t="shared" si="17"/>
        <v>0</v>
      </c>
      <c r="BJ155" s="99">
        <f t="shared" si="18"/>
        <v>0</v>
      </c>
      <c r="BK155" s="3" t="s">
        <v>81</v>
      </c>
      <c r="BL155" s="99">
        <f t="shared" si="19"/>
        <v>0</v>
      </c>
      <c r="BM155" s="3" t="s">
        <v>87</v>
      </c>
      <c r="BN155" s="98" t="s">
        <v>154</v>
      </c>
    </row>
    <row r="156" spans="2:66" s="10" customFormat="1" ht="30" customHeight="1" x14ac:dyDescent="0.3">
      <c r="B156" s="11"/>
      <c r="C156" s="88" t="s">
        <v>155</v>
      </c>
      <c r="D156" s="88" t="s">
        <v>130</v>
      </c>
      <c r="E156" s="89" t="s">
        <v>197</v>
      </c>
      <c r="F156" s="1" t="s">
        <v>216</v>
      </c>
      <c r="G156" s="204"/>
      <c r="H156" s="90" t="s">
        <v>131</v>
      </c>
      <c r="I156" s="91">
        <v>1</v>
      </c>
      <c r="J156" s="2">
        <v>0</v>
      </c>
      <c r="K156" s="92">
        <f t="shared" si="10"/>
        <v>0</v>
      </c>
      <c r="L156" s="93" t="s">
        <v>1</v>
      </c>
      <c r="M156" s="11"/>
      <c r="N156" s="94" t="s">
        <v>1</v>
      </c>
      <c r="O156" s="95" t="s">
        <v>39</v>
      </c>
      <c r="P156" s="96">
        <v>0</v>
      </c>
      <c r="Q156" s="96">
        <f t="shared" si="11"/>
        <v>0</v>
      </c>
      <c r="R156" s="96">
        <v>0</v>
      </c>
      <c r="S156" s="96">
        <f t="shared" si="12"/>
        <v>0</v>
      </c>
      <c r="T156" s="96">
        <v>0</v>
      </c>
      <c r="U156" s="97">
        <f t="shared" si="13"/>
        <v>0</v>
      </c>
      <c r="AS156" s="98" t="s">
        <v>87</v>
      </c>
      <c r="AU156" s="98" t="s">
        <v>130</v>
      </c>
      <c r="AV156" s="98" t="s">
        <v>83</v>
      </c>
      <c r="AZ156" s="3" t="s">
        <v>128</v>
      </c>
      <c r="BF156" s="99">
        <f t="shared" si="14"/>
        <v>0</v>
      </c>
      <c r="BG156" s="99">
        <f t="shared" si="15"/>
        <v>0</v>
      </c>
      <c r="BH156" s="99">
        <f t="shared" si="16"/>
        <v>0</v>
      </c>
      <c r="BI156" s="99">
        <f t="shared" si="17"/>
        <v>0</v>
      </c>
      <c r="BJ156" s="99">
        <f t="shared" si="18"/>
        <v>0</v>
      </c>
      <c r="BK156" s="3" t="s">
        <v>81</v>
      </c>
      <c r="BL156" s="99">
        <f t="shared" si="19"/>
        <v>0</v>
      </c>
      <c r="BM156" s="3" t="s">
        <v>87</v>
      </c>
      <c r="BN156" s="98" t="s">
        <v>156</v>
      </c>
    </row>
    <row r="157" spans="2:66" s="10" customFormat="1" ht="30" customHeight="1" x14ac:dyDescent="0.3">
      <c r="B157" s="11"/>
      <c r="C157" s="88" t="s">
        <v>143</v>
      </c>
      <c r="D157" s="88" t="s">
        <v>130</v>
      </c>
      <c r="E157" s="89" t="s">
        <v>198</v>
      </c>
      <c r="F157" s="1" t="s">
        <v>216</v>
      </c>
      <c r="G157" s="204"/>
      <c r="H157" s="90" t="s">
        <v>131</v>
      </c>
      <c r="I157" s="91">
        <v>1</v>
      </c>
      <c r="J157" s="2">
        <v>0</v>
      </c>
      <c r="K157" s="92">
        <f t="shared" si="10"/>
        <v>0</v>
      </c>
      <c r="L157" s="93" t="s">
        <v>1</v>
      </c>
      <c r="M157" s="11"/>
      <c r="N157" s="94" t="s">
        <v>1</v>
      </c>
      <c r="O157" s="95" t="s">
        <v>39</v>
      </c>
      <c r="P157" s="96">
        <v>0</v>
      </c>
      <c r="Q157" s="96">
        <f t="shared" si="11"/>
        <v>0</v>
      </c>
      <c r="R157" s="96">
        <v>0</v>
      </c>
      <c r="S157" s="96">
        <f t="shared" si="12"/>
        <v>0</v>
      </c>
      <c r="T157" s="96">
        <v>0</v>
      </c>
      <c r="U157" s="97">
        <f t="shared" si="13"/>
        <v>0</v>
      </c>
      <c r="AS157" s="98" t="s">
        <v>87</v>
      </c>
      <c r="AU157" s="98" t="s">
        <v>130</v>
      </c>
      <c r="AV157" s="98" t="s">
        <v>83</v>
      </c>
      <c r="AZ157" s="3" t="s">
        <v>128</v>
      </c>
      <c r="BF157" s="99">
        <f t="shared" si="14"/>
        <v>0</v>
      </c>
      <c r="BG157" s="99">
        <f t="shared" si="15"/>
        <v>0</v>
      </c>
      <c r="BH157" s="99">
        <f t="shared" si="16"/>
        <v>0</v>
      </c>
      <c r="BI157" s="99">
        <f t="shared" si="17"/>
        <v>0</v>
      </c>
      <c r="BJ157" s="99">
        <f t="shared" si="18"/>
        <v>0</v>
      </c>
      <c r="BK157" s="3" t="s">
        <v>81</v>
      </c>
      <c r="BL157" s="99">
        <f t="shared" si="19"/>
        <v>0</v>
      </c>
      <c r="BM157" s="3" t="s">
        <v>87</v>
      </c>
      <c r="BN157" s="98" t="s">
        <v>157</v>
      </c>
    </row>
    <row r="158" spans="2:66" s="10" customFormat="1" ht="30" customHeight="1" x14ac:dyDescent="0.3">
      <c r="B158" s="11"/>
      <c r="C158" s="88" t="s">
        <v>158</v>
      </c>
      <c r="D158" s="88" t="s">
        <v>130</v>
      </c>
      <c r="E158" s="89" t="s">
        <v>224</v>
      </c>
      <c r="F158" s="1" t="s">
        <v>216</v>
      </c>
      <c r="G158" s="204"/>
      <c r="H158" s="90" t="s">
        <v>131</v>
      </c>
      <c r="I158" s="91">
        <v>32</v>
      </c>
      <c r="J158" s="2">
        <v>0</v>
      </c>
      <c r="K158" s="92">
        <f t="shared" si="10"/>
        <v>0</v>
      </c>
      <c r="L158" s="93" t="s">
        <v>1</v>
      </c>
      <c r="M158" s="11"/>
      <c r="N158" s="94" t="s">
        <v>1</v>
      </c>
      <c r="O158" s="95" t="s">
        <v>39</v>
      </c>
      <c r="P158" s="96">
        <v>0</v>
      </c>
      <c r="Q158" s="96">
        <f t="shared" si="11"/>
        <v>0</v>
      </c>
      <c r="R158" s="96">
        <v>0</v>
      </c>
      <c r="S158" s="96">
        <f t="shared" si="12"/>
        <v>0</v>
      </c>
      <c r="T158" s="96">
        <v>0</v>
      </c>
      <c r="U158" s="97">
        <f t="shared" si="13"/>
        <v>0</v>
      </c>
      <c r="AS158" s="98" t="s">
        <v>87</v>
      </c>
      <c r="AU158" s="98" t="s">
        <v>130</v>
      </c>
      <c r="AV158" s="98" t="s">
        <v>83</v>
      </c>
      <c r="AZ158" s="3" t="s">
        <v>128</v>
      </c>
      <c r="BF158" s="99">
        <f t="shared" si="14"/>
        <v>0</v>
      </c>
      <c r="BG158" s="99">
        <f t="shared" si="15"/>
        <v>0</v>
      </c>
      <c r="BH158" s="99">
        <f t="shared" si="16"/>
        <v>0</v>
      </c>
      <c r="BI158" s="99">
        <f t="shared" si="17"/>
        <v>0</v>
      </c>
      <c r="BJ158" s="99">
        <f t="shared" si="18"/>
        <v>0</v>
      </c>
      <c r="BK158" s="3" t="s">
        <v>81</v>
      </c>
      <c r="BL158" s="99">
        <f t="shared" si="19"/>
        <v>0</v>
      </c>
      <c r="BM158" s="3" t="s">
        <v>87</v>
      </c>
      <c r="BN158" s="98" t="s">
        <v>159</v>
      </c>
    </row>
    <row r="159" spans="2:66" s="10" customFormat="1" ht="30" customHeight="1" x14ac:dyDescent="0.3">
      <c r="B159" s="11"/>
      <c r="C159" s="88" t="s">
        <v>144</v>
      </c>
      <c r="D159" s="88" t="s">
        <v>130</v>
      </c>
      <c r="E159" s="89" t="s">
        <v>199</v>
      </c>
      <c r="F159" s="1" t="s">
        <v>216</v>
      </c>
      <c r="G159" s="204"/>
      <c r="H159" s="90" t="s">
        <v>131</v>
      </c>
      <c r="I159" s="91">
        <v>32</v>
      </c>
      <c r="J159" s="2">
        <v>0</v>
      </c>
      <c r="K159" s="92">
        <f t="shared" si="10"/>
        <v>0</v>
      </c>
      <c r="L159" s="93" t="s">
        <v>1</v>
      </c>
      <c r="M159" s="11"/>
      <c r="N159" s="94" t="s">
        <v>1</v>
      </c>
      <c r="O159" s="95" t="s">
        <v>39</v>
      </c>
      <c r="P159" s="96">
        <v>0</v>
      </c>
      <c r="Q159" s="96">
        <f t="shared" si="11"/>
        <v>0</v>
      </c>
      <c r="R159" s="96">
        <v>0</v>
      </c>
      <c r="S159" s="96">
        <f t="shared" si="12"/>
        <v>0</v>
      </c>
      <c r="T159" s="96">
        <v>0</v>
      </c>
      <c r="U159" s="97">
        <f t="shared" si="13"/>
        <v>0</v>
      </c>
      <c r="AS159" s="98" t="s">
        <v>87</v>
      </c>
      <c r="AU159" s="98" t="s">
        <v>130</v>
      </c>
      <c r="AV159" s="98" t="s">
        <v>83</v>
      </c>
      <c r="AZ159" s="3" t="s">
        <v>128</v>
      </c>
      <c r="BF159" s="99">
        <f t="shared" si="14"/>
        <v>0</v>
      </c>
      <c r="BG159" s="99">
        <f t="shared" si="15"/>
        <v>0</v>
      </c>
      <c r="BH159" s="99">
        <f t="shared" si="16"/>
        <v>0</v>
      </c>
      <c r="BI159" s="99">
        <f t="shared" si="17"/>
        <v>0</v>
      </c>
      <c r="BJ159" s="99">
        <f t="shared" si="18"/>
        <v>0</v>
      </c>
      <c r="BK159" s="3" t="s">
        <v>81</v>
      </c>
      <c r="BL159" s="99">
        <f t="shared" si="19"/>
        <v>0</v>
      </c>
      <c r="BM159" s="3" t="s">
        <v>87</v>
      </c>
      <c r="BN159" s="98" t="s">
        <v>160</v>
      </c>
    </row>
    <row r="160" spans="2:66" s="10" customFormat="1" ht="30" customHeight="1" x14ac:dyDescent="0.3">
      <c r="B160" s="11"/>
      <c r="C160" s="88" t="s">
        <v>161</v>
      </c>
      <c r="D160" s="88" t="s">
        <v>130</v>
      </c>
      <c r="E160" s="89" t="s">
        <v>225</v>
      </c>
      <c r="F160" s="1" t="s">
        <v>216</v>
      </c>
      <c r="G160" s="204"/>
      <c r="H160" s="90" t="s">
        <v>131</v>
      </c>
      <c r="I160" s="91">
        <v>32</v>
      </c>
      <c r="J160" s="2">
        <v>0</v>
      </c>
      <c r="K160" s="92">
        <f t="shared" si="10"/>
        <v>0</v>
      </c>
      <c r="L160" s="93" t="s">
        <v>1</v>
      </c>
      <c r="M160" s="11"/>
      <c r="N160" s="94" t="s">
        <v>1</v>
      </c>
      <c r="O160" s="95" t="s">
        <v>39</v>
      </c>
      <c r="P160" s="96">
        <v>0</v>
      </c>
      <c r="Q160" s="96">
        <f t="shared" si="11"/>
        <v>0</v>
      </c>
      <c r="R160" s="96">
        <v>0</v>
      </c>
      <c r="S160" s="96">
        <f t="shared" si="12"/>
        <v>0</v>
      </c>
      <c r="T160" s="96">
        <v>0</v>
      </c>
      <c r="U160" s="97">
        <f t="shared" si="13"/>
        <v>0</v>
      </c>
      <c r="AS160" s="98" t="s">
        <v>87</v>
      </c>
      <c r="AU160" s="98" t="s">
        <v>130</v>
      </c>
      <c r="AV160" s="98" t="s">
        <v>83</v>
      </c>
      <c r="AZ160" s="3" t="s">
        <v>128</v>
      </c>
      <c r="BF160" s="99">
        <f t="shared" si="14"/>
        <v>0</v>
      </c>
      <c r="BG160" s="99">
        <f t="shared" si="15"/>
        <v>0</v>
      </c>
      <c r="BH160" s="99">
        <f t="shared" si="16"/>
        <v>0</v>
      </c>
      <c r="BI160" s="99">
        <f t="shared" si="17"/>
        <v>0</v>
      </c>
      <c r="BJ160" s="99">
        <f t="shared" si="18"/>
        <v>0</v>
      </c>
      <c r="BK160" s="3" t="s">
        <v>81</v>
      </c>
      <c r="BL160" s="99">
        <f t="shared" si="19"/>
        <v>0</v>
      </c>
      <c r="BM160" s="3" t="s">
        <v>87</v>
      </c>
      <c r="BN160" s="98" t="s">
        <v>162</v>
      </c>
    </row>
    <row r="161" spans="2:66" s="10" customFormat="1" ht="30" customHeight="1" x14ac:dyDescent="0.3">
      <c r="B161" s="11"/>
      <c r="C161" s="88" t="s">
        <v>146</v>
      </c>
      <c r="D161" s="88" t="s">
        <v>130</v>
      </c>
      <c r="E161" s="89" t="s">
        <v>200</v>
      </c>
      <c r="F161" s="1" t="s">
        <v>216</v>
      </c>
      <c r="G161" s="204"/>
      <c r="H161" s="90" t="s">
        <v>131</v>
      </c>
      <c r="I161" s="91">
        <v>32</v>
      </c>
      <c r="J161" s="2">
        <v>0</v>
      </c>
      <c r="K161" s="92">
        <f t="shared" si="10"/>
        <v>0</v>
      </c>
      <c r="L161" s="93" t="s">
        <v>1</v>
      </c>
      <c r="M161" s="11"/>
      <c r="N161" s="94" t="s">
        <v>1</v>
      </c>
      <c r="O161" s="95" t="s">
        <v>39</v>
      </c>
      <c r="P161" s="96">
        <v>0</v>
      </c>
      <c r="Q161" s="96">
        <f t="shared" si="11"/>
        <v>0</v>
      </c>
      <c r="R161" s="96">
        <v>0</v>
      </c>
      <c r="S161" s="96">
        <f t="shared" si="12"/>
        <v>0</v>
      </c>
      <c r="T161" s="96">
        <v>0</v>
      </c>
      <c r="U161" s="97">
        <f t="shared" si="13"/>
        <v>0</v>
      </c>
      <c r="AS161" s="98" t="s">
        <v>87</v>
      </c>
      <c r="AU161" s="98" t="s">
        <v>130</v>
      </c>
      <c r="AV161" s="98" t="s">
        <v>83</v>
      </c>
      <c r="AZ161" s="3" t="s">
        <v>128</v>
      </c>
      <c r="BF161" s="99">
        <f t="shared" si="14"/>
        <v>0</v>
      </c>
      <c r="BG161" s="99">
        <f t="shared" si="15"/>
        <v>0</v>
      </c>
      <c r="BH161" s="99">
        <f t="shared" si="16"/>
        <v>0</v>
      </c>
      <c r="BI161" s="99">
        <f t="shared" si="17"/>
        <v>0</v>
      </c>
      <c r="BJ161" s="99">
        <f t="shared" si="18"/>
        <v>0</v>
      </c>
      <c r="BK161" s="3" t="s">
        <v>81</v>
      </c>
      <c r="BL161" s="99">
        <f t="shared" si="19"/>
        <v>0</v>
      </c>
      <c r="BM161" s="3" t="s">
        <v>87</v>
      </c>
      <c r="BN161" s="98" t="s">
        <v>164</v>
      </c>
    </row>
    <row r="162" spans="2:66" s="10" customFormat="1" ht="30" customHeight="1" x14ac:dyDescent="0.3">
      <c r="B162" s="11"/>
      <c r="C162" s="88" t="s">
        <v>165</v>
      </c>
      <c r="D162" s="88" t="s">
        <v>130</v>
      </c>
      <c r="E162" s="89" t="s">
        <v>201</v>
      </c>
      <c r="F162" s="1" t="s">
        <v>216</v>
      </c>
      <c r="G162" s="204"/>
      <c r="H162" s="90" t="s">
        <v>131</v>
      </c>
      <c r="I162" s="91">
        <v>32</v>
      </c>
      <c r="J162" s="2">
        <v>0</v>
      </c>
      <c r="K162" s="92">
        <f t="shared" si="10"/>
        <v>0</v>
      </c>
      <c r="L162" s="93" t="s">
        <v>1</v>
      </c>
      <c r="M162" s="11"/>
      <c r="N162" s="94" t="s">
        <v>1</v>
      </c>
      <c r="O162" s="95" t="s">
        <v>39</v>
      </c>
      <c r="P162" s="96">
        <v>0</v>
      </c>
      <c r="Q162" s="96">
        <f t="shared" si="11"/>
        <v>0</v>
      </c>
      <c r="R162" s="96">
        <v>0</v>
      </c>
      <c r="S162" s="96">
        <f t="shared" si="12"/>
        <v>0</v>
      </c>
      <c r="T162" s="96">
        <v>0</v>
      </c>
      <c r="U162" s="97">
        <f t="shared" si="13"/>
        <v>0</v>
      </c>
      <c r="AS162" s="98" t="s">
        <v>87</v>
      </c>
      <c r="AU162" s="98" t="s">
        <v>130</v>
      </c>
      <c r="AV162" s="98" t="s">
        <v>83</v>
      </c>
      <c r="AZ162" s="3" t="s">
        <v>128</v>
      </c>
      <c r="BF162" s="99">
        <f t="shared" si="14"/>
        <v>0</v>
      </c>
      <c r="BG162" s="99">
        <f t="shared" si="15"/>
        <v>0</v>
      </c>
      <c r="BH162" s="99">
        <f t="shared" si="16"/>
        <v>0</v>
      </c>
      <c r="BI162" s="99">
        <f t="shared" si="17"/>
        <v>0</v>
      </c>
      <c r="BJ162" s="99">
        <f t="shared" si="18"/>
        <v>0</v>
      </c>
      <c r="BK162" s="3" t="s">
        <v>81</v>
      </c>
      <c r="BL162" s="99">
        <f t="shared" si="19"/>
        <v>0</v>
      </c>
      <c r="BM162" s="3" t="s">
        <v>87</v>
      </c>
      <c r="BN162" s="98" t="s">
        <v>166</v>
      </c>
    </row>
    <row r="163" spans="2:66" s="10" customFormat="1" ht="30" customHeight="1" x14ac:dyDescent="0.3">
      <c r="B163" s="11"/>
      <c r="C163" s="88" t="s">
        <v>134</v>
      </c>
      <c r="D163" s="88" t="s">
        <v>130</v>
      </c>
      <c r="E163" s="89" t="s">
        <v>202</v>
      </c>
      <c r="F163" s="1" t="s">
        <v>216</v>
      </c>
      <c r="G163" s="204"/>
      <c r="H163" s="90" t="s">
        <v>131</v>
      </c>
      <c r="I163" s="91">
        <v>1</v>
      </c>
      <c r="J163" s="2">
        <v>0</v>
      </c>
      <c r="K163" s="92">
        <f t="shared" si="10"/>
        <v>0</v>
      </c>
      <c r="L163" s="93" t="s">
        <v>1</v>
      </c>
      <c r="M163" s="11"/>
      <c r="N163" s="94" t="s">
        <v>1</v>
      </c>
      <c r="O163" s="95" t="s">
        <v>39</v>
      </c>
      <c r="P163" s="96">
        <v>0</v>
      </c>
      <c r="Q163" s="96">
        <f t="shared" si="11"/>
        <v>0</v>
      </c>
      <c r="R163" s="96">
        <v>0</v>
      </c>
      <c r="S163" s="96">
        <f t="shared" si="12"/>
        <v>0</v>
      </c>
      <c r="T163" s="96">
        <v>0</v>
      </c>
      <c r="U163" s="97">
        <f t="shared" si="13"/>
        <v>0</v>
      </c>
      <c r="AS163" s="98" t="s">
        <v>87</v>
      </c>
      <c r="AU163" s="98" t="s">
        <v>130</v>
      </c>
      <c r="AV163" s="98" t="s">
        <v>83</v>
      </c>
      <c r="AZ163" s="3" t="s">
        <v>128</v>
      </c>
      <c r="BF163" s="99">
        <f t="shared" si="14"/>
        <v>0</v>
      </c>
      <c r="BG163" s="99">
        <f t="shared" si="15"/>
        <v>0</v>
      </c>
      <c r="BH163" s="99">
        <f t="shared" si="16"/>
        <v>0</v>
      </c>
      <c r="BI163" s="99">
        <f t="shared" si="17"/>
        <v>0</v>
      </c>
      <c r="BJ163" s="99">
        <f t="shared" si="18"/>
        <v>0</v>
      </c>
      <c r="BK163" s="3" t="s">
        <v>81</v>
      </c>
      <c r="BL163" s="99">
        <f t="shared" si="19"/>
        <v>0</v>
      </c>
      <c r="BM163" s="3" t="s">
        <v>87</v>
      </c>
      <c r="BN163" s="98" t="s">
        <v>167</v>
      </c>
    </row>
    <row r="164" spans="2:66" s="10" customFormat="1" ht="30" customHeight="1" x14ac:dyDescent="0.3">
      <c r="B164" s="11"/>
      <c r="C164" s="88" t="s">
        <v>168</v>
      </c>
      <c r="D164" s="88" t="s">
        <v>130</v>
      </c>
      <c r="E164" s="89" t="s">
        <v>203</v>
      </c>
      <c r="F164" s="1" t="s">
        <v>216</v>
      </c>
      <c r="G164" s="205"/>
      <c r="H164" s="90" t="s">
        <v>131</v>
      </c>
      <c r="I164" s="91">
        <v>1</v>
      </c>
      <c r="J164" s="2">
        <v>0</v>
      </c>
      <c r="K164" s="92">
        <f t="shared" si="10"/>
        <v>0</v>
      </c>
      <c r="L164" s="93" t="s">
        <v>1</v>
      </c>
      <c r="M164" s="11"/>
      <c r="N164" s="94" t="s">
        <v>1</v>
      </c>
      <c r="O164" s="95" t="s">
        <v>39</v>
      </c>
      <c r="P164" s="96">
        <v>0</v>
      </c>
      <c r="Q164" s="96">
        <f t="shared" si="11"/>
        <v>0</v>
      </c>
      <c r="R164" s="96">
        <v>0</v>
      </c>
      <c r="S164" s="96">
        <f t="shared" si="12"/>
        <v>0</v>
      </c>
      <c r="T164" s="96">
        <v>0</v>
      </c>
      <c r="U164" s="97">
        <f t="shared" si="13"/>
        <v>0</v>
      </c>
      <c r="AS164" s="98" t="s">
        <v>87</v>
      </c>
      <c r="AU164" s="98" t="s">
        <v>130</v>
      </c>
      <c r="AV164" s="98" t="s">
        <v>83</v>
      </c>
      <c r="AZ164" s="3" t="s">
        <v>128</v>
      </c>
      <c r="BF164" s="99">
        <f t="shared" si="14"/>
        <v>0</v>
      </c>
      <c r="BG164" s="99">
        <f t="shared" si="15"/>
        <v>0</v>
      </c>
      <c r="BH164" s="99">
        <f t="shared" si="16"/>
        <v>0</v>
      </c>
      <c r="BI164" s="99">
        <f t="shared" si="17"/>
        <v>0</v>
      </c>
      <c r="BJ164" s="99">
        <f t="shared" si="18"/>
        <v>0</v>
      </c>
      <c r="BK164" s="3" t="s">
        <v>81</v>
      </c>
      <c r="BL164" s="99">
        <f t="shared" si="19"/>
        <v>0</v>
      </c>
      <c r="BM164" s="3" t="s">
        <v>87</v>
      </c>
      <c r="BN164" s="98" t="s">
        <v>169</v>
      </c>
    </row>
    <row r="165" spans="2:66" s="78" customFormat="1" ht="30" customHeight="1" x14ac:dyDescent="0.3">
      <c r="B165" s="79"/>
      <c r="D165" s="80" t="s">
        <v>73</v>
      </c>
      <c r="E165" s="81" t="s">
        <v>173</v>
      </c>
      <c r="F165" s="81"/>
      <c r="G165" s="81" t="s">
        <v>204</v>
      </c>
      <c r="I165" s="86"/>
      <c r="K165" s="82">
        <f>BL165</f>
        <v>0</v>
      </c>
      <c r="M165" s="79"/>
      <c r="N165" s="83"/>
      <c r="Q165" s="84">
        <f>Q166</f>
        <v>0</v>
      </c>
      <c r="S165" s="84">
        <f>S166</f>
        <v>0</v>
      </c>
      <c r="U165" s="85">
        <f>U166</f>
        <v>0</v>
      </c>
      <c r="AS165" s="80" t="s">
        <v>81</v>
      </c>
      <c r="AU165" s="86" t="s">
        <v>73</v>
      </c>
      <c r="AV165" s="86" t="s">
        <v>81</v>
      </c>
      <c r="AZ165" s="80" t="s">
        <v>128</v>
      </c>
      <c r="BL165" s="87">
        <f>BL166</f>
        <v>0</v>
      </c>
    </row>
    <row r="166" spans="2:66" s="10" customFormat="1" ht="30" customHeight="1" x14ac:dyDescent="0.3">
      <c r="B166" s="11"/>
      <c r="C166" s="88" t="s">
        <v>148</v>
      </c>
      <c r="D166" s="88" t="s">
        <v>130</v>
      </c>
      <c r="E166" s="89" t="s">
        <v>226</v>
      </c>
      <c r="F166" s="1" t="s">
        <v>216</v>
      </c>
      <c r="G166" s="90" t="s">
        <v>218</v>
      </c>
      <c r="H166" s="90" t="s">
        <v>131</v>
      </c>
      <c r="I166" s="91">
        <v>1</v>
      </c>
      <c r="J166" s="2">
        <v>0</v>
      </c>
      <c r="K166" s="92">
        <f>ROUND(J166*I166,2)</f>
        <v>0</v>
      </c>
      <c r="L166" s="93" t="s">
        <v>1</v>
      </c>
      <c r="M166" s="11"/>
      <c r="N166" s="100" t="s">
        <v>1</v>
      </c>
      <c r="O166" s="101" t="s">
        <v>39</v>
      </c>
      <c r="P166" s="102">
        <v>0</v>
      </c>
      <c r="Q166" s="102">
        <f>P166*I166</f>
        <v>0</v>
      </c>
      <c r="R166" s="102">
        <v>0</v>
      </c>
      <c r="S166" s="102">
        <f>R166*I166</f>
        <v>0</v>
      </c>
      <c r="T166" s="102">
        <v>0</v>
      </c>
      <c r="U166" s="103">
        <f>T166*I166</f>
        <v>0</v>
      </c>
      <c r="AS166" s="98" t="s">
        <v>87</v>
      </c>
      <c r="AU166" s="98" t="s">
        <v>130</v>
      </c>
      <c r="AV166" s="98" t="s">
        <v>83</v>
      </c>
      <c r="AZ166" s="3" t="s">
        <v>128</v>
      </c>
      <c r="BF166" s="99">
        <f>IF(O166="základní",K166,0)</f>
        <v>0</v>
      </c>
      <c r="BG166" s="99">
        <f>IF(O166="snížená",K166,0)</f>
        <v>0</v>
      </c>
      <c r="BH166" s="99">
        <f>IF(O166="zákl. přenesená",K166,0)</f>
        <v>0</v>
      </c>
      <c r="BI166" s="99">
        <f>IF(O166="sníž. přenesená",K166,0)</f>
        <v>0</v>
      </c>
      <c r="BJ166" s="99">
        <f>IF(O166="nulová",K166,0)</f>
        <v>0</v>
      </c>
      <c r="BK166" s="3" t="s">
        <v>81</v>
      </c>
      <c r="BL166" s="99">
        <f>ROUND(J166*I166,2)</f>
        <v>0</v>
      </c>
      <c r="BM166" s="3" t="s">
        <v>87</v>
      </c>
      <c r="BN166" s="98" t="s">
        <v>170</v>
      </c>
    </row>
    <row r="167" spans="2:66" s="10" customFormat="1" ht="6.95" customHeight="1" x14ac:dyDescent="0.3">
      <c r="B167" s="37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11"/>
    </row>
  </sheetData>
  <sheetProtection algorithmName="SHA-512" hashValue="BrkT2460tkVxgJVeqcpDtojw6+Sokd6akXSgGB3PbGWkFJYurvgcubBY/kiOvAek2PrDkE9tCRLF3yTFQxuwvg==" saltValue="5KMmPVcpHrCJFRYZOipULQ==" spinCount="100000" sheet="1" objects="1" scenarios="1" selectLockedCells="1"/>
  <autoFilter ref="C127:L166" xr:uid="{00000000-0009-0000-0000-00000C000000}"/>
  <mergeCells count="17">
    <mergeCell ref="E91:I91"/>
    <mergeCell ref="E7:I7"/>
    <mergeCell ref="E11:I11"/>
    <mergeCell ref="E9:I9"/>
    <mergeCell ref="E13:I13"/>
    <mergeCell ref="E22:I22"/>
    <mergeCell ref="M2:W2"/>
    <mergeCell ref="E31:I31"/>
    <mergeCell ref="E85:I85"/>
    <mergeCell ref="E89:I89"/>
    <mergeCell ref="E87:I87"/>
    <mergeCell ref="G131:G140"/>
    <mergeCell ref="G142:G164"/>
    <mergeCell ref="E114:I114"/>
    <mergeCell ref="E118:I118"/>
    <mergeCell ref="E116:I116"/>
    <mergeCell ref="E120:I1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N154"/>
  <sheetViews>
    <sheetView showGridLines="0" topLeftCell="A126" workbookViewId="0">
      <selection activeCell="F150" sqref="F150"/>
    </sheetView>
  </sheetViews>
  <sheetFormatPr defaultRowHeight="10.1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6" width="38.33203125" customWidth="1"/>
    <col min="7" max="7" width="50.83203125" customWidth="1"/>
    <col min="8" max="8" width="7.5" customWidth="1"/>
    <col min="9" max="9" width="14" customWidth="1"/>
    <col min="10" max="10" width="15.83203125" customWidth="1"/>
    <col min="11" max="12" width="22.33203125" customWidth="1"/>
    <col min="13" max="13" width="9.33203125" customWidth="1"/>
    <col min="14" max="14" width="10.83203125" hidden="1" customWidth="1"/>
    <col min="15" max="15" width="9.33203125" hidden="1"/>
    <col min="16" max="21" width="14.1640625" hidden="1" customWidth="1"/>
    <col min="22" max="22" width="16.33203125" hidden="1" customWidth="1"/>
    <col min="23" max="23" width="12.33203125" customWidth="1"/>
    <col min="24" max="24" width="16.33203125" customWidth="1"/>
    <col min="25" max="25" width="12.33203125" customWidth="1"/>
    <col min="26" max="26" width="15" customWidth="1"/>
    <col min="27" max="27" width="11" customWidth="1"/>
    <col min="28" max="28" width="15" customWidth="1"/>
    <col min="29" max="29" width="16.33203125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2" spans="2:47" ht="36.950000000000003" customHeight="1" x14ac:dyDescent="0.3">
      <c r="M2" s="164" t="s">
        <v>5</v>
      </c>
      <c r="N2" s="165"/>
      <c r="O2" s="165"/>
      <c r="P2" s="165"/>
      <c r="Q2" s="165"/>
      <c r="R2" s="165"/>
      <c r="S2" s="165"/>
      <c r="T2" s="165"/>
      <c r="U2" s="165"/>
      <c r="V2" s="165"/>
      <c r="W2" s="165"/>
      <c r="AU2" s="3" t="s">
        <v>101</v>
      </c>
    </row>
    <row r="3" spans="2:47" ht="6.95" hidden="1" customHeight="1" x14ac:dyDescent="0.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AU3" s="3" t="s">
        <v>83</v>
      </c>
    </row>
    <row r="4" spans="2:47" ht="24.95" hidden="1" customHeight="1" x14ac:dyDescent="0.3">
      <c r="B4" s="6"/>
      <c r="D4" s="7" t="s">
        <v>105</v>
      </c>
      <c r="M4" s="6"/>
      <c r="N4" s="8" t="s">
        <v>10</v>
      </c>
      <c r="AU4" s="3" t="s">
        <v>3</v>
      </c>
    </row>
    <row r="5" spans="2:47" ht="6.95" hidden="1" customHeight="1" x14ac:dyDescent="0.3">
      <c r="B5" s="6"/>
      <c r="M5" s="6"/>
    </row>
    <row r="6" spans="2:47" ht="12" hidden="1" customHeight="1" x14ac:dyDescent="0.3">
      <c r="B6" s="6"/>
      <c r="D6" s="9" t="s">
        <v>14</v>
      </c>
      <c r="M6" s="6"/>
    </row>
    <row r="7" spans="2:47" ht="16.5" hidden="1" customHeight="1" x14ac:dyDescent="0.3">
      <c r="B7" s="6"/>
      <c r="E7" s="206" t="str">
        <f>'Rekapitulace stavby'!K6</f>
        <v>ZŠ Písečná 5144, Chomutov</v>
      </c>
      <c r="F7" s="206"/>
      <c r="G7" s="207"/>
      <c r="H7" s="207"/>
      <c r="I7" s="207"/>
      <c r="M7" s="6"/>
    </row>
    <row r="8" spans="2:47" ht="12.75" hidden="1" x14ac:dyDescent="0.3">
      <c r="B8" s="6"/>
      <c r="D8" s="9" t="s">
        <v>106</v>
      </c>
      <c r="M8" s="6"/>
    </row>
    <row r="9" spans="2:47" ht="16.5" hidden="1" customHeight="1" x14ac:dyDescent="0.3">
      <c r="B9" s="6"/>
      <c r="E9" s="206" t="s">
        <v>107</v>
      </c>
      <c r="F9" s="206"/>
      <c r="G9" s="165"/>
      <c r="H9" s="165"/>
      <c r="I9" s="165"/>
      <c r="M9" s="6"/>
    </row>
    <row r="10" spans="2:47" ht="12" hidden="1" customHeight="1" x14ac:dyDescent="0.3">
      <c r="B10" s="6"/>
      <c r="D10" s="9" t="s">
        <v>108</v>
      </c>
      <c r="M10" s="6"/>
    </row>
    <row r="11" spans="2:47" s="10" customFormat="1" ht="16.5" hidden="1" customHeight="1" x14ac:dyDescent="0.3">
      <c r="B11" s="11"/>
      <c r="E11" s="190" t="s">
        <v>205</v>
      </c>
      <c r="F11" s="190"/>
      <c r="G11" s="208"/>
      <c r="H11" s="208"/>
      <c r="I11" s="208"/>
      <c r="M11" s="11"/>
    </row>
    <row r="12" spans="2:47" s="10" customFormat="1" ht="12" hidden="1" customHeight="1" x14ac:dyDescent="0.3">
      <c r="B12" s="11"/>
      <c r="D12" s="9" t="s">
        <v>109</v>
      </c>
      <c r="M12" s="11"/>
    </row>
    <row r="13" spans="2:47" s="10" customFormat="1" ht="16.5" hidden="1" customHeight="1" x14ac:dyDescent="0.3">
      <c r="B13" s="11"/>
      <c r="E13" s="181" t="s">
        <v>206</v>
      </c>
      <c r="F13" s="181"/>
      <c r="G13" s="208"/>
      <c r="H13" s="208"/>
      <c r="I13" s="208"/>
      <c r="M13" s="11"/>
    </row>
    <row r="14" spans="2:47" s="10" customFormat="1" hidden="1" x14ac:dyDescent="0.3">
      <c r="B14" s="11"/>
      <c r="M14" s="11"/>
    </row>
    <row r="15" spans="2:47" s="10" customFormat="1" ht="12" hidden="1" customHeight="1" x14ac:dyDescent="0.3">
      <c r="B15" s="11"/>
      <c r="D15" s="9" t="s">
        <v>16</v>
      </c>
      <c r="G15" s="13" t="s">
        <v>1</v>
      </c>
      <c r="J15" s="9" t="s">
        <v>17</v>
      </c>
      <c r="K15" s="13" t="s">
        <v>1</v>
      </c>
      <c r="M15" s="11"/>
    </row>
    <row r="16" spans="2:47" s="10" customFormat="1" ht="12" hidden="1" customHeight="1" x14ac:dyDescent="0.3">
      <c r="B16" s="11"/>
      <c r="D16" s="9" t="s">
        <v>18</v>
      </c>
      <c r="G16" s="13" t="s">
        <v>19</v>
      </c>
      <c r="J16" s="9" t="s">
        <v>20</v>
      </c>
      <c r="K16" s="14" t="str">
        <f>'Rekapitulace stavby'!AN8</f>
        <v>18. 10. 2024</v>
      </c>
      <c r="M16" s="11"/>
    </row>
    <row r="17" spans="2:13" s="10" customFormat="1" ht="10.9" hidden="1" customHeight="1" x14ac:dyDescent="0.3">
      <c r="B17" s="11"/>
      <c r="M17" s="11"/>
    </row>
    <row r="18" spans="2:13" s="10" customFormat="1" ht="12" hidden="1" customHeight="1" x14ac:dyDescent="0.3">
      <c r="B18" s="11"/>
      <c r="D18" s="9" t="s">
        <v>22</v>
      </c>
      <c r="J18" s="9" t="s">
        <v>23</v>
      </c>
      <c r="K18" s="13" t="s">
        <v>24</v>
      </c>
      <c r="M18" s="11"/>
    </row>
    <row r="19" spans="2:13" s="10" customFormat="1" ht="18" hidden="1" customHeight="1" x14ac:dyDescent="0.3">
      <c r="B19" s="11"/>
      <c r="E19" s="13" t="s">
        <v>25</v>
      </c>
      <c r="F19" s="13"/>
      <c r="J19" s="9" t="s">
        <v>26</v>
      </c>
      <c r="K19" s="13" t="s">
        <v>1</v>
      </c>
      <c r="M19" s="11"/>
    </row>
    <row r="20" spans="2:13" s="10" customFormat="1" ht="6.95" hidden="1" customHeight="1" x14ac:dyDescent="0.3">
      <c r="B20" s="11"/>
      <c r="M20" s="11"/>
    </row>
    <row r="21" spans="2:13" s="10" customFormat="1" ht="12" hidden="1" customHeight="1" x14ac:dyDescent="0.3">
      <c r="B21" s="11"/>
      <c r="D21" s="9" t="s">
        <v>27</v>
      </c>
      <c r="J21" s="9" t="s">
        <v>23</v>
      </c>
      <c r="K21" s="13" t="str">
        <f>'Rekapitulace stavby'!AN13</f>
        <v/>
      </c>
      <c r="M21" s="11"/>
    </row>
    <row r="22" spans="2:13" s="10" customFormat="1" ht="18" hidden="1" customHeight="1" x14ac:dyDescent="0.3">
      <c r="B22" s="11"/>
      <c r="E22" s="169" t="str">
        <f>'Rekapitulace stavby'!E14</f>
        <v xml:space="preserve"> </v>
      </c>
      <c r="F22" s="169"/>
      <c r="G22" s="169"/>
      <c r="H22" s="169"/>
      <c r="I22" s="169"/>
      <c r="J22" s="9" t="s">
        <v>26</v>
      </c>
      <c r="K22" s="13" t="str">
        <f>'Rekapitulace stavby'!AN14</f>
        <v/>
      </c>
      <c r="M22" s="11"/>
    </row>
    <row r="23" spans="2:13" s="10" customFormat="1" ht="6.95" hidden="1" customHeight="1" x14ac:dyDescent="0.3">
      <c r="B23" s="11"/>
      <c r="M23" s="11"/>
    </row>
    <row r="24" spans="2:13" s="10" customFormat="1" ht="12" hidden="1" customHeight="1" x14ac:dyDescent="0.3">
      <c r="B24" s="11"/>
      <c r="D24" s="9" t="s">
        <v>28</v>
      </c>
      <c r="J24" s="9" t="s">
        <v>23</v>
      </c>
      <c r="K24" s="13" t="s">
        <v>29</v>
      </c>
      <c r="M24" s="11"/>
    </row>
    <row r="25" spans="2:13" s="10" customFormat="1" ht="18" hidden="1" customHeight="1" x14ac:dyDescent="0.3">
      <c r="B25" s="11"/>
      <c r="E25" s="13" t="s">
        <v>30</v>
      </c>
      <c r="F25" s="13"/>
      <c r="J25" s="9" t="s">
        <v>26</v>
      </c>
      <c r="K25" s="13" t="s">
        <v>1</v>
      </c>
      <c r="M25" s="11"/>
    </row>
    <row r="26" spans="2:13" s="10" customFormat="1" ht="6.95" hidden="1" customHeight="1" x14ac:dyDescent="0.3">
      <c r="B26" s="11"/>
      <c r="M26" s="11"/>
    </row>
    <row r="27" spans="2:13" s="10" customFormat="1" ht="12" hidden="1" customHeight="1" x14ac:dyDescent="0.3">
      <c r="B27" s="11"/>
      <c r="D27" s="9" t="s">
        <v>32</v>
      </c>
      <c r="J27" s="9" t="s">
        <v>23</v>
      </c>
      <c r="K27" s="13" t="str">
        <f>IF('Rekapitulace stavby'!AN19="","",'Rekapitulace stavby'!AN19)</f>
        <v/>
      </c>
      <c r="M27" s="11"/>
    </row>
    <row r="28" spans="2:13" s="10" customFormat="1" ht="18" hidden="1" customHeight="1" x14ac:dyDescent="0.3">
      <c r="B28" s="11"/>
      <c r="E28" s="13" t="str">
        <f>IF('Rekapitulace stavby'!E20="","",'Rekapitulace stavby'!E20)</f>
        <v xml:space="preserve"> </v>
      </c>
      <c r="F28" s="13"/>
      <c r="J28" s="9" t="s">
        <v>26</v>
      </c>
      <c r="K28" s="13" t="str">
        <f>IF('Rekapitulace stavby'!AN20="","",'Rekapitulace stavby'!AN20)</f>
        <v/>
      </c>
      <c r="M28" s="11"/>
    </row>
    <row r="29" spans="2:13" s="10" customFormat="1" ht="6.95" hidden="1" customHeight="1" x14ac:dyDescent="0.3">
      <c r="B29" s="11"/>
      <c r="M29" s="11"/>
    </row>
    <row r="30" spans="2:13" s="10" customFormat="1" ht="12" hidden="1" customHeight="1" x14ac:dyDescent="0.3">
      <c r="B30" s="11"/>
      <c r="D30" s="9" t="s">
        <v>33</v>
      </c>
      <c r="M30" s="11"/>
    </row>
    <row r="31" spans="2:13" s="15" customFormat="1" ht="16.5" hidden="1" customHeight="1" x14ac:dyDescent="0.3">
      <c r="B31" s="16"/>
      <c r="E31" s="171" t="s">
        <v>1</v>
      </c>
      <c r="F31" s="171"/>
      <c r="G31" s="171"/>
      <c r="H31" s="171"/>
      <c r="I31" s="171"/>
      <c r="M31" s="16"/>
    </row>
    <row r="32" spans="2:13" s="10" customFormat="1" ht="6.95" hidden="1" customHeight="1" x14ac:dyDescent="0.3">
      <c r="B32" s="11"/>
      <c r="M32" s="11"/>
    </row>
    <row r="33" spans="2:13" s="10" customFormat="1" ht="6.95" hidden="1" customHeight="1" x14ac:dyDescent="0.3">
      <c r="B33" s="11"/>
      <c r="D33" s="18"/>
      <c r="E33" s="18"/>
      <c r="F33" s="18"/>
      <c r="G33" s="18"/>
      <c r="H33" s="18"/>
      <c r="I33" s="18"/>
      <c r="J33" s="18"/>
      <c r="K33" s="18"/>
      <c r="L33" s="18"/>
      <c r="M33" s="11"/>
    </row>
    <row r="34" spans="2:13" s="10" customFormat="1" ht="25.35" hidden="1" customHeight="1" x14ac:dyDescent="0.3">
      <c r="B34" s="11"/>
      <c r="D34" s="19" t="s">
        <v>34</v>
      </c>
      <c r="K34" s="20">
        <f>ROUND(K127, 2)</f>
        <v>0</v>
      </c>
      <c r="M34" s="11"/>
    </row>
    <row r="35" spans="2:13" s="10" customFormat="1" ht="6.95" hidden="1" customHeight="1" x14ac:dyDescent="0.3">
      <c r="B35" s="11"/>
      <c r="D35" s="18"/>
      <c r="E35" s="18"/>
      <c r="F35" s="18"/>
      <c r="G35" s="18"/>
      <c r="H35" s="18"/>
      <c r="I35" s="18"/>
      <c r="J35" s="18"/>
      <c r="K35" s="18"/>
      <c r="L35" s="18"/>
      <c r="M35" s="11"/>
    </row>
    <row r="36" spans="2:13" s="10" customFormat="1" ht="14.45" hidden="1" customHeight="1" x14ac:dyDescent="0.3">
      <c r="B36" s="11"/>
      <c r="G36" s="21" t="s">
        <v>36</v>
      </c>
      <c r="J36" s="21" t="s">
        <v>35</v>
      </c>
      <c r="K36" s="21" t="s">
        <v>37</v>
      </c>
      <c r="M36" s="11"/>
    </row>
    <row r="37" spans="2:13" s="10" customFormat="1" ht="14.45" hidden="1" customHeight="1" x14ac:dyDescent="0.3">
      <c r="B37" s="11"/>
      <c r="D37" s="12" t="s">
        <v>38</v>
      </c>
      <c r="E37" s="9" t="s">
        <v>39</v>
      </c>
      <c r="F37" s="9"/>
      <c r="G37" s="22">
        <f>ROUND((SUM(BF127:BF153)),  2)</f>
        <v>0</v>
      </c>
      <c r="J37" s="23">
        <v>0.21</v>
      </c>
      <c r="K37" s="22">
        <f>ROUND(((SUM(BF127:BF153))*J37),  2)</f>
        <v>0</v>
      </c>
      <c r="M37" s="11"/>
    </row>
    <row r="38" spans="2:13" s="10" customFormat="1" ht="14.45" hidden="1" customHeight="1" x14ac:dyDescent="0.3">
      <c r="B38" s="11"/>
      <c r="E38" s="9" t="s">
        <v>40</v>
      </c>
      <c r="F38" s="9"/>
      <c r="G38" s="22">
        <f>ROUND((SUM(BG127:BG153)),  2)</f>
        <v>0</v>
      </c>
      <c r="J38" s="23">
        <v>0.12</v>
      </c>
      <c r="K38" s="22">
        <f>ROUND(((SUM(BG127:BG153))*J38),  2)</f>
        <v>0</v>
      </c>
      <c r="M38" s="11"/>
    </row>
    <row r="39" spans="2:13" s="10" customFormat="1" ht="14.45" hidden="1" customHeight="1" x14ac:dyDescent="0.3">
      <c r="B39" s="11"/>
      <c r="E39" s="9" t="s">
        <v>41</v>
      </c>
      <c r="F39" s="9"/>
      <c r="G39" s="22">
        <f>ROUND((SUM(BH127:BH153)),  2)</f>
        <v>0</v>
      </c>
      <c r="J39" s="23">
        <v>0.21</v>
      </c>
      <c r="K39" s="22">
        <f>0</f>
        <v>0</v>
      </c>
      <c r="M39" s="11"/>
    </row>
    <row r="40" spans="2:13" s="10" customFormat="1" ht="14.45" hidden="1" customHeight="1" x14ac:dyDescent="0.3">
      <c r="B40" s="11"/>
      <c r="E40" s="9" t="s">
        <v>42</v>
      </c>
      <c r="F40" s="9"/>
      <c r="G40" s="22">
        <f>ROUND((SUM(BI127:BI153)),  2)</f>
        <v>0</v>
      </c>
      <c r="J40" s="23">
        <v>0.12</v>
      </c>
      <c r="K40" s="22">
        <f>0</f>
        <v>0</v>
      </c>
      <c r="M40" s="11"/>
    </row>
    <row r="41" spans="2:13" s="10" customFormat="1" ht="14.45" hidden="1" customHeight="1" x14ac:dyDescent="0.3">
      <c r="B41" s="11"/>
      <c r="E41" s="9" t="s">
        <v>43</v>
      </c>
      <c r="F41" s="9"/>
      <c r="G41" s="22">
        <f>ROUND((SUM(BJ127:BJ153)),  2)</f>
        <v>0</v>
      </c>
      <c r="J41" s="23">
        <v>0</v>
      </c>
      <c r="K41" s="22">
        <f>0</f>
        <v>0</v>
      </c>
      <c r="M41" s="11"/>
    </row>
    <row r="42" spans="2:13" s="10" customFormat="1" ht="6.95" hidden="1" customHeight="1" x14ac:dyDescent="0.3">
      <c r="B42" s="11"/>
      <c r="M42" s="11"/>
    </row>
    <row r="43" spans="2:13" s="10" customFormat="1" ht="25.35" hidden="1" customHeight="1" x14ac:dyDescent="0.3">
      <c r="B43" s="11"/>
      <c r="C43" s="24"/>
      <c r="D43" s="25" t="s">
        <v>44</v>
      </c>
      <c r="E43" s="26"/>
      <c r="F43" s="26"/>
      <c r="G43" s="26"/>
      <c r="H43" s="27" t="s">
        <v>45</v>
      </c>
      <c r="I43" s="28" t="s">
        <v>46</v>
      </c>
      <c r="J43" s="26"/>
      <c r="K43" s="29">
        <f>SUM(K34:K41)</f>
        <v>0</v>
      </c>
      <c r="L43" s="30"/>
      <c r="M43" s="11"/>
    </row>
    <row r="44" spans="2:13" s="10" customFormat="1" ht="14.45" hidden="1" customHeight="1" x14ac:dyDescent="0.3">
      <c r="B44" s="11"/>
      <c r="M44" s="11"/>
    </row>
    <row r="45" spans="2:13" ht="14.45" hidden="1" customHeight="1" x14ac:dyDescent="0.3">
      <c r="B45" s="6"/>
      <c r="M45" s="6"/>
    </row>
    <row r="46" spans="2:13" ht="14.45" hidden="1" customHeight="1" x14ac:dyDescent="0.3">
      <c r="B46" s="6"/>
      <c r="M46" s="6"/>
    </row>
    <row r="47" spans="2:13" ht="14.45" hidden="1" customHeight="1" x14ac:dyDescent="0.3">
      <c r="B47" s="6"/>
      <c r="M47" s="6"/>
    </row>
    <row r="48" spans="2:13" ht="14.45" hidden="1" customHeight="1" x14ac:dyDescent="0.3">
      <c r="B48" s="6"/>
      <c r="M48" s="6"/>
    </row>
    <row r="49" spans="2:13" ht="14.45" hidden="1" customHeight="1" x14ac:dyDescent="0.3">
      <c r="B49" s="6"/>
      <c r="M49" s="6"/>
    </row>
    <row r="50" spans="2:13" s="10" customFormat="1" ht="14.45" hidden="1" customHeight="1" x14ac:dyDescent="0.3">
      <c r="B50" s="11"/>
      <c r="D50" s="31" t="s">
        <v>47</v>
      </c>
      <c r="E50" s="32"/>
      <c r="F50" s="32"/>
      <c r="G50" s="32"/>
      <c r="H50" s="31" t="s">
        <v>48</v>
      </c>
      <c r="I50" s="32"/>
      <c r="J50" s="32"/>
      <c r="K50" s="32"/>
      <c r="L50" s="32"/>
      <c r="M50" s="11"/>
    </row>
    <row r="51" spans="2:13" hidden="1" x14ac:dyDescent="0.3">
      <c r="B51" s="6"/>
      <c r="M51" s="6"/>
    </row>
    <row r="52" spans="2:13" hidden="1" x14ac:dyDescent="0.3">
      <c r="B52" s="6"/>
      <c r="M52" s="6"/>
    </row>
    <row r="53" spans="2:13" hidden="1" x14ac:dyDescent="0.3">
      <c r="B53" s="6"/>
      <c r="M53" s="6"/>
    </row>
    <row r="54" spans="2:13" hidden="1" x14ac:dyDescent="0.3">
      <c r="B54" s="6"/>
      <c r="M54" s="6"/>
    </row>
    <row r="55" spans="2:13" hidden="1" x14ac:dyDescent="0.3">
      <c r="B55" s="6"/>
      <c r="M55" s="6"/>
    </row>
    <row r="56" spans="2:13" hidden="1" x14ac:dyDescent="0.3">
      <c r="B56" s="6"/>
      <c r="M56" s="6"/>
    </row>
    <row r="57" spans="2:13" hidden="1" x14ac:dyDescent="0.3">
      <c r="B57" s="6"/>
      <c r="M57" s="6"/>
    </row>
    <row r="58" spans="2:13" hidden="1" x14ac:dyDescent="0.3">
      <c r="B58" s="6"/>
      <c r="M58" s="6"/>
    </row>
    <row r="59" spans="2:13" hidden="1" x14ac:dyDescent="0.3">
      <c r="B59" s="6"/>
      <c r="M59" s="6"/>
    </row>
    <row r="60" spans="2:13" hidden="1" x14ac:dyDescent="0.3">
      <c r="B60" s="6"/>
      <c r="M60" s="6"/>
    </row>
    <row r="61" spans="2:13" s="10" customFormat="1" ht="12.75" hidden="1" x14ac:dyDescent="0.3">
      <c r="B61" s="11"/>
      <c r="D61" s="33" t="s">
        <v>49</v>
      </c>
      <c r="E61" s="34"/>
      <c r="F61" s="34"/>
      <c r="G61" s="35" t="s">
        <v>50</v>
      </c>
      <c r="H61" s="33" t="s">
        <v>49</v>
      </c>
      <c r="I61" s="34"/>
      <c r="J61" s="34"/>
      <c r="K61" s="36" t="s">
        <v>50</v>
      </c>
      <c r="L61" s="34"/>
      <c r="M61" s="11"/>
    </row>
    <row r="62" spans="2:13" hidden="1" x14ac:dyDescent="0.3">
      <c r="B62" s="6"/>
      <c r="M62" s="6"/>
    </row>
    <row r="63" spans="2:13" hidden="1" x14ac:dyDescent="0.3">
      <c r="B63" s="6"/>
      <c r="M63" s="6"/>
    </row>
    <row r="64" spans="2:13" hidden="1" x14ac:dyDescent="0.3">
      <c r="B64" s="6"/>
      <c r="M64" s="6"/>
    </row>
    <row r="65" spans="2:13" s="10" customFormat="1" ht="13.15" hidden="1" x14ac:dyDescent="0.3">
      <c r="B65" s="11"/>
      <c r="D65" s="31" t="s">
        <v>51</v>
      </c>
      <c r="E65" s="32"/>
      <c r="F65" s="32"/>
      <c r="G65" s="32"/>
      <c r="H65" s="31" t="s">
        <v>52</v>
      </c>
      <c r="I65" s="32"/>
      <c r="J65" s="32"/>
      <c r="K65" s="32"/>
      <c r="L65" s="32"/>
      <c r="M65" s="11"/>
    </row>
    <row r="66" spans="2:13" hidden="1" x14ac:dyDescent="0.3">
      <c r="B66" s="6"/>
      <c r="M66" s="6"/>
    </row>
    <row r="67" spans="2:13" hidden="1" x14ac:dyDescent="0.3">
      <c r="B67" s="6"/>
      <c r="M67" s="6"/>
    </row>
    <row r="68" spans="2:13" hidden="1" x14ac:dyDescent="0.3">
      <c r="B68" s="6"/>
      <c r="M68" s="6"/>
    </row>
    <row r="69" spans="2:13" hidden="1" x14ac:dyDescent="0.3">
      <c r="B69" s="6"/>
      <c r="M69" s="6"/>
    </row>
    <row r="70" spans="2:13" hidden="1" x14ac:dyDescent="0.3">
      <c r="B70" s="6"/>
      <c r="M70" s="6"/>
    </row>
    <row r="71" spans="2:13" hidden="1" x14ac:dyDescent="0.3">
      <c r="B71" s="6"/>
      <c r="M71" s="6"/>
    </row>
    <row r="72" spans="2:13" hidden="1" x14ac:dyDescent="0.3">
      <c r="B72" s="6"/>
      <c r="M72" s="6"/>
    </row>
    <row r="73" spans="2:13" hidden="1" x14ac:dyDescent="0.3">
      <c r="B73" s="6"/>
      <c r="M73" s="6"/>
    </row>
    <row r="74" spans="2:13" hidden="1" x14ac:dyDescent="0.3">
      <c r="B74" s="6"/>
      <c r="M74" s="6"/>
    </row>
    <row r="75" spans="2:13" hidden="1" x14ac:dyDescent="0.3">
      <c r="B75" s="6"/>
      <c r="M75" s="6"/>
    </row>
    <row r="76" spans="2:13" s="10" customFormat="1" ht="12.75" hidden="1" x14ac:dyDescent="0.3">
      <c r="B76" s="11"/>
      <c r="D76" s="33" t="s">
        <v>49</v>
      </c>
      <c r="E76" s="34"/>
      <c r="F76" s="34"/>
      <c r="G76" s="35" t="s">
        <v>50</v>
      </c>
      <c r="H76" s="33" t="s">
        <v>49</v>
      </c>
      <c r="I76" s="34"/>
      <c r="J76" s="34"/>
      <c r="K76" s="36" t="s">
        <v>50</v>
      </c>
      <c r="L76" s="34"/>
      <c r="M76" s="11"/>
    </row>
    <row r="77" spans="2:13" s="10" customFormat="1" ht="14.45" hidden="1" customHeight="1" x14ac:dyDescent="0.3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11"/>
    </row>
    <row r="78" spans="2:13" hidden="1" x14ac:dyDescent="0.3"/>
    <row r="79" spans="2:13" hidden="1" x14ac:dyDescent="0.3"/>
    <row r="80" spans="2:13" hidden="1" x14ac:dyDescent="0.3"/>
    <row r="81" spans="2:13" s="10" customFormat="1" ht="6.95" hidden="1" customHeight="1" x14ac:dyDescent="0.3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1"/>
    </row>
    <row r="82" spans="2:13" s="10" customFormat="1" ht="24.95" hidden="1" customHeight="1" x14ac:dyDescent="0.3">
      <c r="B82" s="11"/>
      <c r="C82" s="7" t="s">
        <v>110</v>
      </c>
      <c r="M82" s="11"/>
    </row>
    <row r="83" spans="2:13" s="10" customFormat="1" ht="6.95" hidden="1" customHeight="1" x14ac:dyDescent="0.3">
      <c r="B83" s="11"/>
      <c r="M83" s="11"/>
    </row>
    <row r="84" spans="2:13" s="10" customFormat="1" ht="12" hidden="1" customHeight="1" x14ac:dyDescent="0.3">
      <c r="B84" s="11"/>
      <c r="C84" s="9" t="s">
        <v>14</v>
      </c>
      <c r="M84" s="11"/>
    </row>
    <row r="85" spans="2:13" s="10" customFormat="1" ht="16.5" hidden="1" customHeight="1" x14ac:dyDescent="0.3">
      <c r="B85" s="11"/>
      <c r="E85" s="206" t="str">
        <f>E7</f>
        <v>ZŠ Písečná 5144, Chomutov</v>
      </c>
      <c r="F85" s="206"/>
      <c r="G85" s="207"/>
      <c r="H85" s="207"/>
      <c r="I85" s="207"/>
      <c r="M85" s="11"/>
    </row>
    <row r="86" spans="2:13" ht="12" hidden="1" customHeight="1" x14ac:dyDescent="0.3">
      <c r="B86" s="6"/>
      <c r="C86" s="9" t="s">
        <v>106</v>
      </c>
      <c r="M86" s="6"/>
    </row>
    <row r="87" spans="2:13" ht="16.5" hidden="1" customHeight="1" x14ac:dyDescent="0.3">
      <c r="B87" s="6"/>
      <c r="E87" s="206" t="s">
        <v>107</v>
      </c>
      <c r="F87" s="206"/>
      <c r="G87" s="165"/>
      <c r="H87" s="165"/>
      <c r="I87" s="165"/>
      <c r="M87" s="6"/>
    </row>
    <row r="88" spans="2:13" ht="12" hidden="1" customHeight="1" x14ac:dyDescent="0.3">
      <c r="B88" s="6"/>
      <c r="C88" s="9" t="s">
        <v>108</v>
      </c>
      <c r="M88" s="6"/>
    </row>
    <row r="89" spans="2:13" s="10" customFormat="1" ht="16.5" hidden="1" customHeight="1" x14ac:dyDescent="0.3">
      <c r="B89" s="11"/>
      <c r="E89" s="190" t="s">
        <v>205</v>
      </c>
      <c r="F89" s="190"/>
      <c r="G89" s="208"/>
      <c r="H89" s="208"/>
      <c r="I89" s="208"/>
      <c r="M89" s="11"/>
    </row>
    <row r="90" spans="2:13" s="10" customFormat="1" ht="12" hidden="1" customHeight="1" x14ac:dyDescent="0.3">
      <c r="B90" s="11"/>
      <c r="C90" s="9" t="s">
        <v>109</v>
      </c>
      <c r="M90" s="11"/>
    </row>
    <row r="91" spans="2:13" s="10" customFormat="1" ht="16.5" hidden="1" customHeight="1" x14ac:dyDescent="0.3">
      <c r="B91" s="11"/>
      <c r="E91" s="181" t="str">
        <f>E13</f>
        <v>03 (1) - Audiovizuální technika_01</v>
      </c>
      <c r="F91" s="181"/>
      <c r="G91" s="208"/>
      <c r="H91" s="208"/>
      <c r="I91" s="208"/>
      <c r="M91" s="11"/>
    </row>
    <row r="92" spans="2:13" s="10" customFormat="1" ht="6.95" hidden="1" customHeight="1" x14ac:dyDescent="0.3">
      <c r="B92" s="11"/>
      <c r="M92" s="11"/>
    </row>
    <row r="93" spans="2:13" s="10" customFormat="1" ht="12" hidden="1" customHeight="1" x14ac:dyDescent="0.3">
      <c r="B93" s="11"/>
      <c r="C93" s="9" t="s">
        <v>18</v>
      </c>
      <c r="G93" s="13" t="str">
        <f>G16</f>
        <v xml:space="preserve"> </v>
      </c>
      <c r="J93" s="9" t="s">
        <v>20</v>
      </c>
      <c r="K93" s="14" t="str">
        <f>IF(K16="","",K16)</f>
        <v>18. 10. 2024</v>
      </c>
      <c r="M93" s="11"/>
    </row>
    <row r="94" spans="2:13" s="10" customFormat="1" ht="6.95" hidden="1" customHeight="1" x14ac:dyDescent="0.3">
      <c r="B94" s="11"/>
      <c r="M94" s="11"/>
    </row>
    <row r="95" spans="2:13" s="10" customFormat="1" ht="25.7" hidden="1" customHeight="1" x14ac:dyDescent="0.3">
      <c r="B95" s="11"/>
      <c r="C95" s="9" t="s">
        <v>22</v>
      </c>
      <c r="G95" s="13" t="str">
        <f>E19</f>
        <v>Statutární město Chomutov</v>
      </c>
      <c r="J95" s="9" t="s">
        <v>28</v>
      </c>
      <c r="K95" s="17" t="str">
        <f>E25</f>
        <v>Digitronic CZ s.r.o. Hradec Králové</v>
      </c>
      <c r="M95" s="11"/>
    </row>
    <row r="96" spans="2:13" s="10" customFormat="1" ht="15.2" hidden="1" customHeight="1" x14ac:dyDescent="0.3">
      <c r="B96" s="11"/>
      <c r="C96" s="9" t="s">
        <v>27</v>
      </c>
      <c r="G96" s="13" t="str">
        <f>IF(E22="","",E22)</f>
        <v xml:space="preserve"> </v>
      </c>
      <c r="J96" s="9" t="s">
        <v>32</v>
      </c>
      <c r="K96" s="17" t="str">
        <f>E28</f>
        <v xml:space="preserve"> </v>
      </c>
      <c r="M96" s="11"/>
    </row>
    <row r="97" spans="2:48" s="10" customFormat="1" ht="10.35" hidden="1" customHeight="1" x14ac:dyDescent="0.3">
      <c r="B97" s="11"/>
      <c r="M97" s="11"/>
    </row>
    <row r="98" spans="2:48" s="10" customFormat="1" ht="29.25" hidden="1" customHeight="1" x14ac:dyDescent="0.3">
      <c r="B98" s="11"/>
      <c r="C98" s="41" t="s">
        <v>111</v>
      </c>
      <c r="D98" s="24"/>
      <c r="E98" s="24"/>
      <c r="F98" s="24"/>
      <c r="G98" s="24"/>
      <c r="H98" s="24"/>
      <c r="I98" s="24"/>
      <c r="J98" s="24"/>
      <c r="K98" s="42" t="s">
        <v>112</v>
      </c>
      <c r="L98" s="24"/>
      <c r="M98" s="11"/>
    </row>
    <row r="99" spans="2:48" s="10" customFormat="1" ht="10.35" hidden="1" customHeight="1" x14ac:dyDescent="0.3">
      <c r="B99" s="11"/>
      <c r="M99" s="11"/>
    </row>
    <row r="100" spans="2:48" s="10" customFormat="1" ht="22.9" hidden="1" customHeight="1" x14ac:dyDescent="0.3">
      <c r="B100" s="11"/>
      <c r="C100" s="43" t="s">
        <v>113</v>
      </c>
      <c r="K100" s="20">
        <f>K127</f>
        <v>0</v>
      </c>
      <c r="M100" s="11"/>
      <c r="AV100" s="3" t="s">
        <v>114</v>
      </c>
    </row>
    <row r="101" spans="2:48" s="44" customFormat="1" ht="24.95" hidden="1" customHeight="1" x14ac:dyDescent="0.3">
      <c r="B101" s="45"/>
      <c r="D101" s="46" t="s">
        <v>176</v>
      </c>
      <c r="E101" s="47"/>
      <c r="F101" s="47"/>
      <c r="G101" s="47"/>
      <c r="H101" s="47"/>
      <c r="I101" s="47"/>
      <c r="J101" s="47"/>
      <c r="K101" s="48">
        <f>K128</f>
        <v>0</v>
      </c>
      <c r="M101" s="45"/>
    </row>
    <row r="102" spans="2:48" s="49" customFormat="1" ht="19.899999999999999" hidden="1" customHeight="1" x14ac:dyDescent="0.3">
      <c r="B102" s="50"/>
      <c r="D102" s="51" t="s">
        <v>177</v>
      </c>
      <c r="E102" s="52"/>
      <c r="F102" s="52"/>
      <c r="G102" s="52"/>
      <c r="H102" s="52"/>
      <c r="I102" s="52"/>
      <c r="J102" s="52"/>
      <c r="K102" s="53">
        <f>K129</f>
        <v>0</v>
      </c>
      <c r="M102" s="50"/>
    </row>
    <row r="103" spans="2:48" s="49" customFormat="1" ht="19.899999999999999" hidden="1" customHeight="1" x14ac:dyDescent="0.3">
      <c r="B103" s="50"/>
      <c r="D103" s="51" t="s">
        <v>207</v>
      </c>
      <c r="E103" s="52"/>
      <c r="F103" s="52"/>
      <c r="G103" s="52"/>
      <c r="H103" s="52"/>
      <c r="I103" s="52"/>
      <c r="J103" s="52"/>
      <c r="K103" s="53">
        <f>K139</f>
        <v>0</v>
      </c>
      <c r="M103" s="50"/>
    </row>
    <row r="104" spans="2:48" s="10" customFormat="1" ht="21.75" hidden="1" customHeight="1" x14ac:dyDescent="0.3">
      <c r="B104" s="11"/>
      <c r="M104" s="11"/>
    </row>
    <row r="105" spans="2:48" s="10" customFormat="1" ht="6.95" hidden="1" customHeight="1" x14ac:dyDescent="0.3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11"/>
    </row>
    <row r="106" spans="2:48" hidden="1" x14ac:dyDescent="0.3"/>
    <row r="107" spans="2:48" hidden="1" x14ac:dyDescent="0.3"/>
    <row r="108" spans="2:48" hidden="1" x14ac:dyDescent="0.3"/>
    <row r="109" spans="2:48" s="10" customFormat="1" ht="6.95" customHeight="1" x14ac:dyDescent="0.3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11"/>
    </row>
    <row r="110" spans="2:48" s="10" customFormat="1" ht="24.95" customHeight="1" x14ac:dyDescent="0.3">
      <c r="B110" s="11"/>
      <c r="C110" s="7" t="s">
        <v>115</v>
      </c>
      <c r="M110" s="11"/>
    </row>
    <row r="111" spans="2:48" s="10" customFormat="1" ht="6.95" customHeight="1" x14ac:dyDescent="0.3">
      <c r="B111" s="11"/>
      <c r="M111" s="11"/>
    </row>
    <row r="112" spans="2:48" s="10" customFormat="1" ht="12" customHeight="1" x14ac:dyDescent="0.3">
      <c r="B112" s="11"/>
      <c r="C112" s="9" t="s">
        <v>14</v>
      </c>
      <c r="M112" s="11"/>
    </row>
    <row r="113" spans="2:64" s="10" customFormat="1" ht="16.5" customHeight="1" x14ac:dyDescent="0.3">
      <c r="B113" s="11"/>
      <c r="E113" s="206" t="str">
        <f>E7</f>
        <v>ZŠ Písečná 5144, Chomutov</v>
      </c>
      <c r="F113" s="206"/>
      <c r="G113" s="207"/>
      <c r="H113" s="207"/>
      <c r="I113" s="207"/>
      <c r="M113" s="11"/>
    </row>
    <row r="114" spans="2:64" ht="12" customHeight="1" x14ac:dyDescent="0.3">
      <c r="B114" s="6"/>
      <c r="C114" s="9" t="s">
        <v>106</v>
      </c>
      <c r="M114" s="6"/>
    </row>
    <row r="115" spans="2:64" ht="16.5" customHeight="1" x14ac:dyDescent="0.3">
      <c r="B115" s="6"/>
      <c r="E115" s="206" t="s">
        <v>107</v>
      </c>
      <c r="F115" s="206"/>
      <c r="G115" s="165"/>
      <c r="H115" s="165"/>
      <c r="I115" s="165"/>
      <c r="M115" s="6"/>
    </row>
    <row r="116" spans="2:64" ht="12" customHeight="1" x14ac:dyDescent="0.3">
      <c r="B116" s="6"/>
      <c r="C116" s="9" t="s">
        <v>108</v>
      </c>
      <c r="M116" s="6"/>
    </row>
    <row r="117" spans="2:64" s="10" customFormat="1" ht="16.5" customHeight="1" x14ac:dyDescent="0.3">
      <c r="B117" s="11"/>
      <c r="E117" s="190" t="s">
        <v>205</v>
      </c>
      <c r="F117" s="190"/>
      <c r="G117" s="208"/>
      <c r="H117" s="208"/>
      <c r="I117" s="208"/>
      <c r="M117" s="11"/>
    </row>
    <row r="118" spans="2:64" s="10" customFormat="1" ht="12" customHeight="1" x14ac:dyDescent="0.3">
      <c r="B118" s="11"/>
      <c r="C118" s="9" t="s">
        <v>109</v>
      </c>
      <c r="M118" s="11"/>
    </row>
    <row r="119" spans="2:64" s="10" customFormat="1" ht="16.5" customHeight="1" x14ac:dyDescent="0.3">
      <c r="B119" s="11"/>
      <c r="E119" s="181" t="str">
        <f>E13</f>
        <v>03 (1) - Audiovizuální technika_01</v>
      </c>
      <c r="F119" s="181"/>
      <c r="G119" s="208"/>
      <c r="H119" s="208"/>
      <c r="I119" s="208"/>
      <c r="M119" s="11"/>
    </row>
    <row r="120" spans="2:64" s="10" customFormat="1" ht="6.95" customHeight="1" x14ac:dyDescent="0.3">
      <c r="B120" s="11"/>
      <c r="M120" s="11"/>
    </row>
    <row r="121" spans="2:64" s="10" customFormat="1" ht="12" customHeight="1" x14ac:dyDescent="0.3">
      <c r="B121" s="11"/>
      <c r="C121" s="9" t="s">
        <v>18</v>
      </c>
      <c r="G121" s="13" t="str">
        <f>G16</f>
        <v xml:space="preserve"> </v>
      </c>
      <c r="J121" s="9" t="s">
        <v>20</v>
      </c>
      <c r="K121" s="14" t="str">
        <f>IF(K16="","",K16)</f>
        <v>18. 10. 2024</v>
      </c>
      <c r="M121" s="11"/>
    </row>
    <row r="122" spans="2:64" s="10" customFormat="1" ht="6.95" customHeight="1" x14ac:dyDescent="0.3">
      <c r="B122" s="11"/>
      <c r="M122" s="11"/>
    </row>
    <row r="123" spans="2:64" s="10" customFormat="1" ht="25.7" customHeight="1" x14ac:dyDescent="0.3">
      <c r="B123" s="11"/>
      <c r="C123" s="9" t="s">
        <v>22</v>
      </c>
      <c r="G123" s="13" t="str">
        <f>E19</f>
        <v>Statutární město Chomutov</v>
      </c>
      <c r="J123" s="9" t="s">
        <v>28</v>
      </c>
      <c r="K123" s="17" t="str">
        <f>E25</f>
        <v>Digitronic CZ s.r.o. Hradec Králové</v>
      </c>
      <c r="M123" s="11"/>
    </row>
    <row r="124" spans="2:64" s="10" customFormat="1" ht="15.2" customHeight="1" x14ac:dyDescent="0.3">
      <c r="B124" s="11"/>
      <c r="C124" s="9" t="s">
        <v>27</v>
      </c>
      <c r="G124" s="13" t="str">
        <f>IF(E22="","",E22)</f>
        <v xml:space="preserve"> </v>
      </c>
      <c r="J124" s="9" t="s">
        <v>32</v>
      </c>
      <c r="K124" s="17" t="str">
        <f>E28</f>
        <v xml:space="preserve"> </v>
      </c>
      <c r="M124" s="11"/>
    </row>
    <row r="125" spans="2:64" s="10" customFormat="1" ht="10.35" customHeight="1" x14ac:dyDescent="0.3">
      <c r="B125" s="11"/>
      <c r="M125" s="11"/>
    </row>
    <row r="126" spans="2:64" s="54" customFormat="1" ht="29.25" customHeight="1" x14ac:dyDescent="0.3">
      <c r="B126" s="55"/>
      <c r="C126" s="56" t="s">
        <v>116</v>
      </c>
      <c r="D126" s="57" t="s">
        <v>59</v>
      </c>
      <c r="E126" s="57" t="s">
        <v>55</v>
      </c>
      <c r="F126" s="57" t="s">
        <v>215</v>
      </c>
      <c r="G126" s="57" t="s">
        <v>56</v>
      </c>
      <c r="H126" s="57" t="s">
        <v>117</v>
      </c>
      <c r="I126" s="57" t="s">
        <v>118</v>
      </c>
      <c r="J126" s="57" t="s">
        <v>119</v>
      </c>
      <c r="K126" s="57" t="s">
        <v>112</v>
      </c>
      <c r="L126" s="58" t="s">
        <v>120</v>
      </c>
      <c r="M126" s="55"/>
      <c r="N126" s="59" t="s">
        <v>1</v>
      </c>
      <c r="O126" s="60" t="s">
        <v>38</v>
      </c>
      <c r="P126" s="60" t="s">
        <v>121</v>
      </c>
      <c r="Q126" s="60" t="s">
        <v>122</v>
      </c>
      <c r="R126" s="60" t="s">
        <v>123</v>
      </c>
      <c r="S126" s="60" t="s">
        <v>124</v>
      </c>
      <c r="T126" s="60" t="s">
        <v>125</v>
      </c>
      <c r="U126" s="61" t="s">
        <v>126</v>
      </c>
    </row>
    <row r="127" spans="2:64" s="10" customFormat="1" ht="22.9" customHeight="1" x14ac:dyDescent="0.4">
      <c r="B127" s="11"/>
      <c r="C127" s="62" t="s">
        <v>127</v>
      </c>
      <c r="K127" s="63">
        <f>BL127</f>
        <v>0</v>
      </c>
      <c r="M127" s="11"/>
      <c r="N127" s="64"/>
      <c r="O127" s="18"/>
      <c r="P127" s="18"/>
      <c r="Q127" s="65">
        <f>Q128</f>
        <v>0</v>
      </c>
      <c r="R127" s="18"/>
      <c r="S127" s="65">
        <f>S128</f>
        <v>0</v>
      </c>
      <c r="T127" s="18"/>
      <c r="U127" s="66">
        <f>U128</f>
        <v>0</v>
      </c>
      <c r="AU127" s="3" t="s">
        <v>73</v>
      </c>
      <c r="AV127" s="3" t="s">
        <v>114</v>
      </c>
      <c r="BL127" s="67">
        <f>BL128</f>
        <v>0</v>
      </c>
    </row>
    <row r="128" spans="2:64" s="68" customFormat="1" ht="25.9" customHeight="1" x14ac:dyDescent="0.4">
      <c r="B128" s="69"/>
      <c r="D128" s="70" t="s">
        <v>73</v>
      </c>
      <c r="E128" s="71" t="s">
        <v>180</v>
      </c>
      <c r="F128" s="71"/>
      <c r="G128" s="71" t="s">
        <v>181</v>
      </c>
      <c r="K128" s="72">
        <f>BL128</f>
        <v>0</v>
      </c>
      <c r="M128" s="69"/>
      <c r="N128" s="73"/>
      <c r="Q128" s="74">
        <f>Q129+Q139</f>
        <v>0</v>
      </c>
      <c r="S128" s="74">
        <f>S129+S139</f>
        <v>0</v>
      </c>
      <c r="U128" s="75">
        <f>U129+U139</f>
        <v>0</v>
      </c>
      <c r="AS128" s="70" t="s">
        <v>81</v>
      </c>
      <c r="AU128" s="76" t="s">
        <v>73</v>
      </c>
      <c r="AV128" s="76" t="s">
        <v>74</v>
      </c>
      <c r="AZ128" s="70" t="s">
        <v>128</v>
      </c>
      <c r="BL128" s="77">
        <f>BL129+BL139</f>
        <v>0</v>
      </c>
    </row>
    <row r="129" spans="2:66" s="78" customFormat="1" ht="22.9" customHeight="1" x14ac:dyDescent="0.3">
      <c r="B129" s="79"/>
      <c r="D129" s="80" t="s">
        <v>73</v>
      </c>
      <c r="E129" s="81" t="s">
        <v>163</v>
      </c>
      <c r="F129" s="81"/>
      <c r="G129" s="81" t="s">
        <v>182</v>
      </c>
      <c r="K129" s="82">
        <f>BL129</f>
        <v>0</v>
      </c>
      <c r="M129" s="79"/>
      <c r="N129" s="83"/>
      <c r="Q129" s="84">
        <f>SUM(Q130:Q138)</f>
        <v>0</v>
      </c>
      <c r="S129" s="84">
        <f>SUM(S130:S138)</f>
        <v>0</v>
      </c>
      <c r="U129" s="85">
        <f>SUM(U130:U138)</f>
        <v>0</v>
      </c>
      <c r="AS129" s="80" t="s">
        <v>81</v>
      </c>
      <c r="AU129" s="86" t="s">
        <v>73</v>
      </c>
      <c r="AV129" s="86" t="s">
        <v>81</v>
      </c>
      <c r="AZ129" s="80" t="s">
        <v>128</v>
      </c>
      <c r="BL129" s="87">
        <f>SUM(BL130:BL138)</f>
        <v>0</v>
      </c>
    </row>
    <row r="130" spans="2:66" s="10" customFormat="1" ht="30" customHeight="1" x14ac:dyDescent="0.3">
      <c r="B130" s="11"/>
      <c r="C130" s="88" t="s">
        <v>81</v>
      </c>
      <c r="D130" s="88" t="s">
        <v>130</v>
      </c>
      <c r="E130" s="89" t="s">
        <v>217</v>
      </c>
      <c r="F130" s="1" t="s">
        <v>216</v>
      </c>
      <c r="G130" s="203" t="s">
        <v>218</v>
      </c>
      <c r="H130" s="90" t="s">
        <v>131</v>
      </c>
      <c r="I130" s="91">
        <v>1</v>
      </c>
      <c r="J130" s="2">
        <v>0</v>
      </c>
      <c r="K130" s="92">
        <f t="shared" ref="K130:K138" si="0">ROUND(J130*I130,2)</f>
        <v>0</v>
      </c>
      <c r="L130" s="93" t="s">
        <v>1</v>
      </c>
      <c r="M130" s="11"/>
      <c r="N130" s="94" t="s">
        <v>1</v>
      </c>
      <c r="O130" s="95" t="s">
        <v>39</v>
      </c>
      <c r="P130" s="96">
        <v>0</v>
      </c>
      <c r="Q130" s="96">
        <f t="shared" ref="Q130:Q138" si="1">P130*I130</f>
        <v>0</v>
      </c>
      <c r="R130" s="96">
        <v>0</v>
      </c>
      <c r="S130" s="96">
        <f t="shared" ref="S130:S138" si="2">R130*I130</f>
        <v>0</v>
      </c>
      <c r="T130" s="96">
        <v>0</v>
      </c>
      <c r="U130" s="97">
        <f t="shared" ref="U130:U138" si="3">T130*I130</f>
        <v>0</v>
      </c>
      <c r="AS130" s="98" t="s">
        <v>87</v>
      </c>
      <c r="AU130" s="98" t="s">
        <v>130</v>
      </c>
      <c r="AV130" s="98" t="s">
        <v>83</v>
      </c>
      <c r="AZ130" s="3" t="s">
        <v>128</v>
      </c>
      <c r="BF130" s="99">
        <f t="shared" ref="BF130:BF138" si="4">IF(O130="základní",K130,0)</f>
        <v>0</v>
      </c>
      <c r="BG130" s="99">
        <f t="shared" ref="BG130:BG138" si="5">IF(O130="snížená",K130,0)</f>
        <v>0</v>
      </c>
      <c r="BH130" s="99">
        <f t="shared" ref="BH130:BH138" si="6">IF(O130="zákl. přenesená",K130,0)</f>
        <v>0</v>
      </c>
      <c r="BI130" s="99">
        <f t="shared" ref="BI130:BI138" si="7">IF(O130="sníž. přenesená",K130,0)</f>
        <v>0</v>
      </c>
      <c r="BJ130" s="99">
        <f t="shared" ref="BJ130:BJ138" si="8">IF(O130="nulová",K130,0)</f>
        <v>0</v>
      </c>
      <c r="BK130" s="3" t="s">
        <v>81</v>
      </c>
      <c r="BL130" s="99">
        <f t="shared" ref="BL130:BL138" si="9">ROUND(J130*I130,2)</f>
        <v>0</v>
      </c>
      <c r="BM130" s="3" t="s">
        <v>87</v>
      </c>
      <c r="BN130" s="98" t="s">
        <v>83</v>
      </c>
    </row>
    <row r="131" spans="2:66" s="10" customFormat="1" ht="30" customHeight="1" x14ac:dyDescent="0.3">
      <c r="B131" s="11"/>
      <c r="C131" s="88" t="s">
        <v>83</v>
      </c>
      <c r="D131" s="88" t="s">
        <v>130</v>
      </c>
      <c r="E131" s="89" t="s">
        <v>183</v>
      </c>
      <c r="F131" s="1" t="s">
        <v>216</v>
      </c>
      <c r="G131" s="204"/>
      <c r="H131" s="90" t="s">
        <v>131</v>
      </c>
      <c r="I131" s="91">
        <v>1</v>
      </c>
      <c r="J131" s="2">
        <v>0</v>
      </c>
      <c r="K131" s="92">
        <f t="shared" si="0"/>
        <v>0</v>
      </c>
      <c r="L131" s="93" t="s">
        <v>1</v>
      </c>
      <c r="M131" s="11"/>
      <c r="N131" s="94" t="s">
        <v>1</v>
      </c>
      <c r="O131" s="95" t="s">
        <v>39</v>
      </c>
      <c r="P131" s="96">
        <v>0</v>
      </c>
      <c r="Q131" s="96">
        <f t="shared" si="1"/>
        <v>0</v>
      </c>
      <c r="R131" s="96">
        <v>0</v>
      </c>
      <c r="S131" s="96">
        <f t="shared" si="2"/>
        <v>0</v>
      </c>
      <c r="T131" s="96">
        <v>0</v>
      </c>
      <c r="U131" s="97">
        <f t="shared" si="3"/>
        <v>0</v>
      </c>
      <c r="AS131" s="98" t="s">
        <v>87</v>
      </c>
      <c r="AU131" s="98" t="s">
        <v>130</v>
      </c>
      <c r="AV131" s="98" t="s">
        <v>83</v>
      </c>
      <c r="AZ131" s="3" t="s">
        <v>128</v>
      </c>
      <c r="BF131" s="99">
        <f t="shared" si="4"/>
        <v>0</v>
      </c>
      <c r="BG131" s="99">
        <f t="shared" si="5"/>
        <v>0</v>
      </c>
      <c r="BH131" s="99">
        <f t="shared" si="6"/>
        <v>0</v>
      </c>
      <c r="BI131" s="99">
        <f t="shared" si="7"/>
        <v>0</v>
      </c>
      <c r="BJ131" s="99">
        <f t="shared" si="8"/>
        <v>0</v>
      </c>
      <c r="BK131" s="3" t="s">
        <v>81</v>
      </c>
      <c r="BL131" s="99">
        <f t="shared" si="9"/>
        <v>0</v>
      </c>
      <c r="BM131" s="3" t="s">
        <v>87</v>
      </c>
      <c r="BN131" s="98" t="s">
        <v>87</v>
      </c>
    </row>
    <row r="132" spans="2:66" s="10" customFormat="1" ht="30" customHeight="1" x14ac:dyDescent="0.3">
      <c r="B132" s="11"/>
      <c r="C132" s="88" t="s">
        <v>86</v>
      </c>
      <c r="D132" s="88" t="s">
        <v>130</v>
      </c>
      <c r="E132" s="89" t="s">
        <v>227</v>
      </c>
      <c r="F132" s="1" t="s">
        <v>216</v>
      </c>
      <c r="G132" s="204"/>
      <c r="H132" s="90" t="s">
        <v>131</v>
      </c>
      <c r="I132" s="91">
        <v>1</v>
      </c>
      <c r="J132" s="2">
        <v>0</v>
      </c>
      <c r="K132" s="92">
        <f t="shared" si="0"/>
        <v>0</v>
      </c>
      <c r="L132" s="93" t="s">
        <v>1</v>
      </c>
      <c r="M132" s="11"/>
      <c r="N132" s="94" t="s">
        <v>1</v>
      </c>
      <c r="O132" s="95" t="s">
        <v>39</v>
      </c>
      <c r="P132" s="96">
        <v>0</v>
      </c>
      <c r="Q132" s="96">
        <f t="shared" si="1"/>
        <v>0</v>
      </c>
      <c r="R132" s="96">
        <v>0</v>
      </c>
      <c r="S132" s="96">
        <f t="shared" si="2"/>
        <v>0</v>
      </c>
      <c r="T132" s="96">
        <v>0</v>
      </c>
      <c r="U132" s="97">
        <f t="shared" si="3"/>
        <v>0</v>
      </c>
      <c r="AS132" s="98" t="s">
        <v>87</v>
      </c>
      <c r="AU132" s="98" t="s">
        <v>130</v>
      </c>
      <c r="AV132" s="98" t="s">
        <v>83</v>
      </c>
      <c r="AZ132" s="3" t="s">
        <v>128</v>
      </c>
      <c r="BF132" s="99">
        <f t="shared" si="4"/>
        <v>0</v>
      </c>
      <c r="BG132" s="99">
        <f t="shared" si="5"/>
        <v>0</v>
      </c>
      <c r="BH132" s="99">
        <f t="shared" si="6"/>
        <v>0</v>
      </c>
      <c r="BI132" s="99">
        <f t="shared" si="7"/>
        <v>0</v>
      </c>
      <c r="BJ132" s="99">
        <f t="shared" si="8"/>
        <v>0</v>
      </c>
      <c r="BK132" s="3" t="s">
        <v>81</v>
      </c>
      <c r="BL132" s="99">
        <f t="shared" si="9"/>
        <v>0</v>
      </c>
      <c r="BM132" s="3" t="s">
        <v>87</v>
      </c>
      <c r="BN132" s="98" t="s">
        <v>88</v>
      </c>
    </row>
    <row r="133" spans="2:66" s="10" customFormat="1" ht="30" customHeight="1" x14ac:dyDescent="0.3">
      <c r="B133" s="11"/>
      <c r="C133" s="88" t="s">
        <v>87</v>
      </c>
      <c r="D133" s="88" t="s">
        <v>130</v>
      </c>
      <c r="E133" s="89" t="s">
        <v>184</v>
      </c>
      <c r="F133" s="1" t="s">
        <v>216</v>
      </c>
      <c r="G133" s="204"/>
      <c r="H133" s="90" t="s">
        <v>131</v>
      </c>
      <c r="I133" s="91">
        <v>1</v>
      </c>
      <c r="J133" s="2">
        <v>0</v>
      </c>
      <c r="K133" s="92">
        <f t="shared" si="0"/>
        <v>0</v>
      </c>
      <c r="L133" s="93" t="s">
        <v>1</v>
      </c>
      <c r="M133" s="11"/>
      <c r="N133" s="94" t="s">
        <v>1</v>
      </c>
      <c r="O133" s="95" t="s">
        <v>39</v>
      </c>
      <c r="P133" s="96">
        <v>0</v>
      </c>
      <c r="Q133" s="96">
        <f t="shared" si="1"/>
        <v>0</v>
      </c>
      <c r="R133" s="96">
        <v>0</v>
      </c>
      <c r="S133" s="96">
        <f t="shared" si="2"/>
        <v>0</v>
      </c>
      <c r="T133" s="96">
        <v>0</v>
      </c>
      <c r="U133" s="97">
        <f t="shared" si="3"/>
        <v>0</v>
      </c>
      <c r="AS133" s="98" t="s">
        <v>87</v>
      </c>
      <c r="AU133" s="98" t="s">
        <v>130</v>
      </c>
      <c r="AV133" s="98" t="s">
        <v>83</v>
      </c>
      <c r="AZ133" s="3" t="s">
        <v>128</v>
      </c>
      <c r="BF133" s="99">
        <f t="shared" si="4"/>
        <v>0</v>
      </c>
      <c r="BG133" s="99">
        <f t="shared" si="5"/>
        <v>0</v>
      </c>
      <c r="BH133" s="99">
        <f t="shared" si="6"/>
        <v>0</v>
      </c>
      <c r="BI133" s="99">
        <f t="shared" si="7"/>
        <v>0</v>
      </c>
      <c r="BJ133" s="99">
        <f t="shared" si="8"/>
        <v>0</v>
      </c>
      <c r="BK133" s="3" t="s">
        <v>81</v>
      </c>
      <c r="BL133" s="99">
        <f t="shared" si="9"/>
        <v>0</v>
      </c>
      <c r="BM133" s="3" t="s">
        <v>87</v>
      </c>
      <c r="BN133" s="98" t="s">
        <v>133</v>
      </c>
    </row>
    <row r="134" spans="2:66" s="10" customFormat="1" ht="30" customHeight="1" x14ac:dyDescent="0.3">
      <c r="B134" s="11"/>
      <c r="C134" s="88" t="s">
        <v>92</v>
      </c>
      <c r="D134" s="88" t="s">
        <v>130</v>
      </c>
      <c r="E134" s="89" t="s">
        <v>185</v>
      </c>
      <c r="F134" s="1" t="s">
        <v>216</v>
      </c>
      <c r="G134" s="204"/>
      <c r="H134" s="90" t="s">
        <v>131</v>
      </c>
      <c r="I134" s="91">
        <v>1</v>
      </c>
      <c r="J134" s="2">
        <v>0</v>
      </c>
      <c r="K134" s="92">
        <f t="shared" si="0"/>
        <v>0</v>
      </c>
      <c r="L134" s="93" t="s">
        <v>1</v>
      </c>
      <c r="M134" s="11"/>
      <c r="N134" s="94" t="s">
        <v>1</v>
      </c>
      <c r="O134" s="95" t="s">
        <v>39</v>
      </c>
      <c r="P134" s="96">
        <v>0</v>
      </c>
      <c r="Q134" s="96">
        <f t="shared" si="1"/>
        <v>0</v>
      </c>
      <c r="R134" s="96">
        <v>0</v>
      </c>
      <c r="S134" s="96">
        <f t="shared" si="2"/>
        <v>0</v>
      </c>
      <c r="T134" s="96">
        <v>0</v>
      </c>
      <c r="U134" s="97">
        <f t="shared" si="3"/>
        <v>0</v>
      </c>
      <c r="AS134" s="98" t="s">
        <v>87</v>
      </c>
      <c r="AU134" s="98" t="s">
        <v>130</v>
      </c>
      <c r="AV134" s="98" t="s">
        <v>83</v>
      </c>
      <c r="AZ134" s="3" t="s">
        <v>128</v>
      </c>
      <c r="BF134" s="99">
        <f t="shared" si="4"/>
        <v>0</v>
      </c>
      <c r="BG134" s="99">
        <f t="shared" si="5"/>
        <v>0</v>
      </c>
      <c r="BH134" s="99">
        <f t="shared" si="6"/>
        <v>0</v>
      </c>
      <c r="BI134" s="99">
        <f t="shared" si="7"/>
        <v>0</v>
      </c>
      <c r="BJ134" s="99">
        <f t="shared" si="8"/>
        <v>0</v>
      </c>
      <c r="BK134" s="3" t="s">
        <v>81</v>
      </c>
      <c r="BL134" s="99">
        <f t="shared" si="9"/>
        <v>0</v>
      </c>
      <c r="BM134" s="3" t="s">
        <v>87</v>
      </c>
      <c r="BN134" s="98" t="s">
        <v>135</v>
      </c>
    </row>
    <row r="135" spans="2:66" s="10" customFormat="1" ht="30" customHeight="1" x14ac:dyDescent="0.3">
      <c r="B135" s="11"/>
      <c r="C135" s="88" t="s">
        <v>88</v>
      </c>
      <c r="D135" s="88" t="s">
        <v>130</v>
      </c>
      <c r="E135" s="89" t="s">
        <v>186</v>
      </c>
      <c r="F135" s="1" t="s">
        <v>216</v>
      </c>
      <c r="G135" s="204"/>
      <c r="H135" s="90" t="s">
        <v>131</v>
      </c>
      <c r="I135" s="91">
        <v>1</v>
      </c>
      <c r="J135" s="2">
        <v>0</v>
      </c>
      <c r="K135" s="92">
        <f t="shared" si="0"/>
        <v>0</v>
      </c>
      <c r="L135" s="93" t="s">
        <v>1</v>
      </c>
      <c r="M135" s="11"/>
      <c r="N135" s="94" t="s">
        <v>1</v>
      </c>
      <c r="O135" s="95" t="s">
        <v>39</v>
      </c>
      <c r="P135" s="96">
        <v>0</v>
      </c>
      <c r="Q135" s="96">
        <f t="shared" si="1"/>
        <v>0</v>
      </c>
      <c r="R135" s="96">
        <v>0</v>
      </c>
      <c r="S135" s="96">
        <f t="shared" si="2"/>
        <v>0</v>
      </c>
      <c r="T135" s="96">
        <v>0</v>
      </c>
      <c r="U135" s="97">
        <f t="shared" si="3"/>
        <v>0</v>
      </c>
      <c r="AS135" s="98" t="s">
        <v>87</v>
      </c>
      <c r="AU135" s="98" t="s">
        <v>130</v>
      </c>
      <c r="AV135" s="98" t="s">
        <v>83</v>
      </c>
      <c r="AZ135" s="3" t="s">
        <v>128</v>
      </c>
      <c r="BF135" s="99">
        <f t="shared" si="4"/>
        <v>0</v>
      </c>
      <c r="BG135" s="99">
        <f t="shared" si="5"/>
        <v>0</v>
      </c>
      <c r="BH135" s="99">
        <f t="shared" si="6"/>
        <v>0</v>
      </c>
      <c r="BI135" s="99">
        <f t="shared" si="7"/>
        <v>0</v>
      </c>
      <c r="BJ135" s="99">
        <f t="shared" si="8"/>
        <v>0</v>
      </c>
      <c r="BK135" s="3" t="s">
        <v>81</v>
      </c>
      <c r="BL135" s="99">
        <f t="shared" si="9"/>
        <v>0</v>
      </c>
      <c r="BM135" s="3" t="s">
        <v>87</v>
      </c>
      <c r="BN135" s="98" t="s">
        <v>8</v>
      </c>
    </row>
    <row r="136" spans="2:66" s="10" customFormat="1" ht="30" customHeight="1" x14ac:dyDescent="0.3">
      <c r="B136" s="11"/>
      <c r="C136" s="88" t="s">
        <v>136</v>
      </c>
      <c r="D136" s="88" t="s">
        <v>130</v>
      </c>
      <c r="E136" s="89" t="s">
        <v>187</v>
      </c>
      <c r="F136" s="1" t="s">
        <v>216</v>
      </c>
      <c r="G136" s="204"/>
      <c r="H136" s="90" t="s">
        <v>131</v>
      </c>
      <c r="I136" s="91">
        <v>1</v>
      </c>
      <c r="J136" s="2">
        <v>0</v>
      </c>
      <c r="K136" s="92">
        <f t="shared" si="0"/>
        <v>0</v>
      </c>
      <c r="L136" s="93" t="s">
        <v>1</v>
      </c>
      <c r="M136" s="11"/>
      <c r="N136" s="94" t="s">
        <v>1</v>
      </c>
      <c r="O136" s="95" t="s">
        <v>39</v>
      </c>
      <c r="P136" s="96">
        <v>0</v>
      </c>
      <c r="Q136" s="96">
        <f t="shared" si="1"/>
        <v>0</v>
      </c>
      <c r="R136" s="96">
        <v>0</v>
      </c>
      <c r="S136" s="96">
        <f t="shared" si="2"/>
        <v>0</v>
      </c>
      <c r="T136" s="96">
        <v>0</v>
      </c>
      <c r="U136" s="97">
        <f t="shared" si="3"/>
        <v>0</v>
      </c>
      <c r="AS136" s="98" t="s">
        <v>87</v>
      </c>
      <c r="AU136" s="98" t="s">
        <v>130</v>
      </c>
      <c r="AV136" s="98" t="s">
        <v>83</v>
      </c>
      <c r="AZ136" s="3" t="s">
        <v>128</v>
      </c>
      <c r="BF136" s="99">
        <f t="shared" si="4"/>
        <v>0</v>
      </c>
      <c r="BG136" s="99">
        <f t="shared" si="5"/>
        <v>0</v>
      </c>
      <c r="BH136" s="99">
        <f t="shared" si="6"/>
        <v>0</v>
      </c>
      <c r="BI136" s="99">
        <f t="shared" si="7"/>
        <v>0</v>
      </c>
      <c r="BJ136" s="99">
        <f t="shared" si="8"/>
        <v>0</v>
      </c>
      <c r="BK136" s="3" t="s">
        <v>81</v>
      </c>
      <c r="BL136" s="99">
        <f t="shared" si="9"/>
        <v>0</v>
      </c>
      <c r="BM136" s="3" t="s">
        <v>87</v>
      </c>
      <c r="BN136" s="98" t="s">
        <v>137</v>
      </c>
    </row>
    <row r="137" spans="2:66" s="10" customFormat="1" ht="30" customHeight="1" x14ac:dyDescent="0.3">
      <c r="B137" s="11"/>
      <c r="C137" s="88" t="s">
        <v>133</v>
      </c>
      <c r="D137" s="88" t="s">
        <v>130</v>
      </c>
      <c r="E137" s="89" t="s">
        <v>208</v>
      </c>
      <c r="F137" s="1" t="s">
        <v>216</v>
      </c>
      <c r="G137" s="204"/>
      <c r="H137" s="90" t="s">
        <v>131</v>
      </c>
      <c r="I137" s="91">
        <v>1</v>
      </c>
      <c r="J137" s="2">
        <v>0</v>
      </c>
      <c r="K137" s="92">
        <f t="shared" si="0"/>
        <v>0</v>
      </c>
      <c r="L137" s="93" t="s">
        <v>1</v>
      </c>
      <c r="M137" s="11"/>
      <c r="N137" s="94" t="s">
        <v>1</v>
      </c>
      <c r="O137" s="95" t="s">
        <v>39</v>
      </c>
      <c r="P137" s="96">
        <v>0</v>
      </c>
      <c r="Q137" s="96">
        <f t="shared" si="1"/>
        <v>0</v>
      </c>
      <c r="R137" s="96">
        <v>0</v>
      </c>
      <c r="S137" s="96">
        <f t="shared" si="2"/>
        <v>0</v>
      </c>
      <c r="T137" s="96">
        <v>0</v>
      </c>
      <c r="U137" s="97">
        <f t="shared" si="3"/>
        <v>0</v>
      </c>
      <c r="AS137" s="98" t="s">
        <v>87</v>
      </c>
      <c r="AU137" s="98" t="s">
        <v>130</v>
      </c>
      <c r="AV137" s="98" t="s">
        <v>83</v>
      </c>
      <c r="AZ137" s="3" t="s">
        <v>128</v>
      </c>
      <c r="BF137" s="99">
        <f t="shared" si="4"/>
        <v>0</v>
      </c>
      <c r="BG137" s="99">
        <f t="shared" si="5"/>
        <v>0</v>
      </c>
      <c r="BH137" s="99">
        <f t="shared" si="6"/>
        <v>0</v>
      </c>
      <c r="BI137" s="99">
        <f t="shared" si="7"/>
        <v>0</v>
      </c>
      <c r="BJ137" s="99">
        <f t="shared" si="8"/>
        <v>0</v>
      </c>
      <c r="BK137" s="3" t="s">
        <v>81</v>
      </c>
      <c r="BL137" s="99">
        <f t="shared" si="9"/>
        <v>0</v>
      </c>
      <c r="BM137" s="3" t="s">
        <v>87</v>
      </c>
      <c r="BN137" s="98" t="s">
        <v>132</v>
      </c>
    </row>
    <row r="138" spans="2:66" s="10" customFormat="1" ht="30" customHeight="1" x14ac:dyDescent="0.3">
      <c r="B138" s="11"/>
      <c r="C138" s="88" t="s">
        <v>129</v>
      </c>
      <c r="D138" s="88" t="s">
        <v>130</v>
      </c>
      <c r="E138" s="89" t="s">
        <v>189</v>
      </c>
      <c r="F138" s="1" t="s">
        <v>216</v>
      </c>
      <c r="G138" s="205"/>
      <c r="H138" s="90" t="s">
        <v>131</v>
      </c>
      <c r="I138" s="91">
        <v>1</v>
      </c>
      <c r="J138" s="2">
        <v>0</v>
      </c>
      <c r="K138" s="92">
        <f t="shared" si="0"/>
        <v>0</v>
      </c>
      <c r="L138" s="93" t="s">
        <v>1</v>
      </c>
      <c r="M138" s="11"/>
      <c r="N138" s="94" t="s">
        <v>1</v>
      </c>
      <c r="O138" s="95" t="s">
        <v>39</v>
      </c>
      <c r="P138" s="96">
        <v>0</v>
      </c>
      <c r="Q138" s="96">
        <f t="shared" si="1"/>
        <v>0</v>
      </c>
      <c r="R138" s="96">
        <v>0</v>
      </c>
      <c r="S138" s="96">
        <f t="shared" si="2"/>
        <v>0</v>
      </c>
      <c r="T138" s="96">
        <v>0</v>
      </c>
      <c r="U138" s="97">
        <f t="shared" si="3"/>
        <v>0</v>
      </c>
      <c r="AS138" s="98" t="s">
        <v>87</v>
      </c>
      <c r="AU138" s="98" t="s">
        <v>130</v>
      </c>
      <c r="AV138" s="98" t="s">
        <v>83</v>
      </c>
      <c r="AZ138" s="3" t="s">
        <v>128</v>
      </c>
      <c r="BF138" s="99">
        <f t="shared" si="4"/>
        <v>0</v>
      </c>
      <c r="BG138" s="99">
        <f t="shared" si="5"/>
        <v>0</v>
      </c>
      <c r="BH138" s="99">
        <f t="shared" si="6"/>
        <v>0</v>
      </c>
      <c r="BI138" s="99">
        <f t="shared" si="7"/>
        <v>0</v>
      </c>
      <c r="BJ138" s="99">
        <f t="shared" si="8"/>
        <v>0</v>
      </c>
      <c r="BK138" s="3" t="s">
        <v>81</v>
      </c>
      <c r="BL138" s="99">
        <f t="shared" si="9"/>
        <v>0</v>
      </c>
      <c r="BM138" s="3" t="s">
        <v>87</v>
      </c>
      <c r="BN138" s="98" t="s">
        <v>138</v>
      </c>
    </row>
    <row r="139" spans="2:66" s="78" customFormat="1" ht="30" customHeight="1" x14ac:dyDescent="0.3">
      <c r="B139" s="79"/>
      <c r="D139" s="80" t="s">
        <v>73</v>
      </c>
      <c r="E139" s="81" t="s">
        <v>172</v>
      </c>
      <c r="F139" s="81"/>
      <c r="G139" s="81" t="s">
        <v>209</v>
      </c>
      <c r="K139" s="82">
        <f>BL139</f>
        <v>0</v>
      </c>
      <c r="M139" s="79"/>
      <c r="N139" s="83"/>
      <c r="Q139" s="84">
        <f>SUM(Q140:Q153)</f>
        <v>0</v>
      </c>
      <c r="S139" s="84">
        <f>SUM(S140:S153)</f>
        <v>0</v>
      </c>
      <c r="U139" s="85">
        <f>SUM(U140:U153)</f>
        <v>0</v>
      </c>
      <c r="AS139" s="80" t="s">
        <v>81</v>
      </c>
      <c r="AU139" s="86" t="s">
        <v>73</v>
      </c>
      <c r="AV139" s="86" t="s">
        <v>81</v>
      </c>
      <c r="AZ139" s="80" t="s">
        <v>128</v>
      </c>
      <c r="BL139" s="87">
        <f>SUM(BL140:BL153)</f>
        <v>0</v>
      </c>
    </row>
    <row r="140" spans="2:66" s="10" customFormat="1" ht="30" customHeight="1" x14ac:dyDescent="0.3">
      <c r="B140" s="11"/>
      <c r="C140" s="88" t="s">
        <v>135</v>
      </c>
      <c r="D140" s="88" t="s">
        <v>130</v>
      </c>
      <c r="E140" s="89" t="s">
        <v>210</v>
      </c>
      <c r="F140" s="1" t="s">
        <v>216</v>
      </c>
      <c r="G140" s="203" t="s">
        <v>218</v>
      </c>
      <c r="H140" s="90" t="s">
        <v>131</v>
      </c>
      <c r="I140" s="91">
        <v>16</v>
      </c>
      <c r="J140" s="2">
        <v>0</v>
      </c>
      <c r="K140" s="92">
        <f t="shared" ref="K140:K153" si="10">ROUND(J140*I140,2)</f>
        <v>0</v>
      </c>
      <c r="L140" s="93" t="s">
        <v>1</v>
      </c>
      <c r="M140" s="11"/>
      <c r="N140" s="94" t="s">
        <v>1</v>
      </c>
      <c r="O140" s="95" t="s">
        <v>39</v>
      </c>
      <c r="P140" s="96">
        <v>0</v>
      </c>
      <c r="Q140" s="96">
        <f t="shared" ref="Q140:Q153" si="11">P140*I140</f>
        <v>0</v>
      </c>
      <c r="R140" s="96">
        <v>0</v>
      </c>
      <c r="S140" s="96">
        <f t="shared" ref="S140:S153" si="12">R140*I140</f>
        <v>0</v>
      </c>
      <c r="T140" s="96">
        <v>0</v>
      </c>
      <c r="U140" s="97">
        <f t="shared" ref="U140:U153" si="13">T140*I140</f>
        <v>0</v>
      </c>
      <c r="AS140" s="98" t="s">
        <v>87</v>
      </c>
      <c r="AU140" s="98" t="s">
        <v>130</v>
      </c>
      <c r="AV140" s="98" t="s">
        <v>83</v>
      </c>
      <c r="AZ140" s="3" t="s">
        <v>128</v>
      </c>
      <c r="BF140" s="99">
        <f t="shared" ref="BF140:BF153" si="14">IF(O140="základní",K140,0)</f>
        <v>0</v>
      </c>
      <c r="BG140" s="99">
        <f t="shared" ref="BG140:BG153" si="15">IF(O140="snížená",K140,0)</f>
        <v>0</v>
      </c>
      <c r="BH140" s="99">
        <f t="shared" ref="BH140:BH153" si="16">IF(O140="zákl. přenesená",K140,0)</f>
        <v>0</v>
      </c>
      <c r="BI140" s="99">
        <f t="shared" ref="BI140:BI153" si="17">IF(O140="sníž. přenesená",K140,0)</f>
        <v>0</v>
      </c>
      <c r="BJ140" s="99">
        <f t="shared" ref="BJ140:BJ153" si="18">IF(O140="nulová",K140,0)</f>
        <v>0</v>
      </c>
      <c r="BK140" s="3" t="s">
        <v>81</v>
      </c>
      <c r="BL140" s="99">
        <f t="shared" ref="BL140:BL153" si="19">ROUND(J140*I140,2)</f>
        <v>0</v>
      </c>
      <c r="BM140" s="3" t="s">
        <v>87</v>
      </c>
      <c r="BN140" s="98" t="s">
        <v>102</v>
      </c>
    </row>
    <row r="141" spans="2:66" s="10" customFormat="1" ht="30" customHeight="1" x14ac:dyDescent="0.3">
      <c r="B141" s="11"/>
      <c r="C141" s="88" t="s">
        <v>139</v>
      </c>
      <c r="D141" s="88" t="s">
        <v>130</v>
      </c>
      <c r="E141" s="89" t="s">
        <v>228</v>
      </c>
      <c r="F141" s="1" t="s">
        <v>216</v>
      </c>
      <c r="G141" s="204"/>
      <c r="H141" s="90" t="s">
        <v>131</v>
      </c>
      <c r="I141" s="91">
        <v>16</v>
      </c>
      <c r="J141" s="2">
        <v>0</v>
      </c>
      <c r="K141" s="92">
        <f t="shared" si="10"/>
        <v>0</v>
      </c>
      <c r="L141" s="93" t="s">
        <v>1</v>
      </c>
      <c r="M141" s="11"/>
      <c r="N141" s="94" t="s">
        <v>1</v>
      </c>
      <c r="O141" s="95" t="s">
        <v>39</v>
      </c>
      <c r="P141" s="96">
        <v>0</v>
      </c>
      <c r="Q141" s="96">
        <f t="shared" si="11"/>
        <v>0</v>
      </c>
      <c r="R141" s="96">
        <v>0</v>
      </c>
      <c r="S141" s="96">
        <f t="shared" si="12"/>
        <v>0</v>
      </c>
      <c r="T141" s="96">
        <v>0</v>
      </c>
      <c r="U141" s="97">
        <f t="shared" si="13"/>
        <v>0</v>
      </c>
      <c r="AS141" s="98" t="s">
        <v>87</v>
      </c>
      <c r="AU141" s="98" t="s">
        <v>130</v>
      </c>
      <c r="AV141" s="98" t="s">
        <v>83</v>
      </c>
      <c r="AZ141" s="3" t="s">
        <v>128</v>
      </c>
      <c r="BF141" s="99">
        <f t="shared" si="14"/>
        <v>0</v>
      </c>
      <c r="BG141" s="99">
        <f t="shared" si="15"/>
        <v>0</v>
      </c>
      <c r="BH141" s="99">
        <f t="shared" si="16"/>
        <v>0</v>
      </c>
      <c r="BI141" s="99">
        <f t="shared" si="17"/>
        <v>0</v>
      </c>
      <c r="BJ141" s="99">
        <f t="shared" si="18"/>
        <v>0</v>
      </c>
      <c r="BK141" s="3" t="s">
        <v>81</v>
      </c>
      <c r="BL141" s="99">
        <f t="shared" si="19"/>
        <v>0</v>
      </c>
      <c r="BM141" s="3" t="s">
        <v>87</v>
      </c>
      <c r="BN141" s="98" t="s">
        <v>140</v>
      </c>
    </row>
    <row r="142" spans="2:66" s="10" customFormat="1" ht="30" customHeight="1" x14ac:dyDescent="0.3">
      <c r="B142" s="11"/>
      <c r="C142" s="88" t="s">
        <v>8</v>
      </c>
      <c r="D142" s="88" t="s">
        <v>130</v>
      </c>
      <c r="E142" s="89" t="s">
        <v>211</v>
      </c>
      <c r="F142" s="1" t="s">
        <v>216</v>
      </c>
      <c r="G142" s="204"/>
      <c r="H142" s="90" t="s">
        <v>131</v>
      </c>
      <c r="I142" s="91">
        <v>8</v>
      </c>
      <c r="J142" s="2">
        <v>0</v>
      </c>
      <c r="K142" s="92">
        <f t="shared" si="10"/>
        <v>0</v>
      </c>
      <c r="L142" s="93" t="s">
        <v>1</v>
      </c>
      <c r="M142" s="11"/>
      <c r="N142" s="94" t="s">
        <v>1</v>
      </c>
      <c r="O142" s="95" t="s">
        <v>39</v>
      </c>
      <c r="P142" s="96">
        <v>0</v>
      </c>
      <c r="Q142" s="96">
        <f t="shared" si="11"/>
        <v>0</v>
      </c>
      <c r="R142" s="96">
        <v>0</v>
      </c>
      <c r="S142" s="96">
        <f t="shared" si="12"/>
        <v>0</v>
      </c>
      <c r="T142" s="96">
        <v>0</v>
      </c>
      <c r="U142" s="97">
        <f t="shared" si="13"/>
        <v>0</v>
      </c>
      <c r="AS142" s="98" t="s">
        <v>87</v>
      </c>
      <c r="AU142" s="98" t="s">
        <v>130</v>
      </c>
      <c r="AV142" s="98" t="s">
        <v>83</v>
      </c>
      <c r="AZ142" s="3" t="s">
        <v>128</v>
      </c>
      <c r="BF142" s="99">
        <f t="shared" si="14"/>
        <v>0</v>
      </c>
      <c r="BG142" s="99">
        <f t="shared" si="15"/>
        <v>0</v>
      </c>
      <c r="BH142" s="99">
        <f t="shared" si="16"/>
        <v>0</v>
      </c>
      <c r="BI142" s="99">
        <f t="shared" si="17"/>
        <v>0</v>
      </c>
      <c r="BJ142" s="99">
        <f t="shared" si="18"/>
        <v>0</v>
      </c>
      <c r="BK142" s="3" t="s">
        <v>81</v>
      </c>
      <c r="BL142" s="99">
        <f t="shared" si="19"/>
        <v>0</v>
      </c>
      <c r="BM142" s="3" t="s">
        <v>87</v>
      </c>
      <c r="BN142" s="98" t="s">
        <v>141</v>
      </c>
    </row>
    <row r="143" spans="2:66" s="10" customFormat="1" ht="30" customHeight="1" x14ac:dyDescent="0.3">
      <c r="B143" s="11"/>
      <c r="C143" s="88" t="s">
        <v>142</v>
      </c>
      <c r="D143" s="88" t="s">
        <v>130</v>
      </c>
      <c r="E143" s="89" t="s">
        <v>212</v>
      </c>
      <c r="F143" s="1" t="s">
        <v>216</v>
      </c>
      <c r="G143" s="204"/>
      <c r="H143" s="90" t="s">
        <v>131</v>
      </c>
      <c r="I143" s="91">
        <v>8</v>
      </c>
      <c r="J143" s="2">
        <v>0</v>
      </c>
      <c r="K143" s="92">
        <f t="shared" si="10"/>
        <v>0</v>
      </c>
      <c r="L143" s="93" t="s">
        <v>1</v>
      </c>
      <c r="M143" s="11"/>
      <c r="N143" s="94" t="s">
        <v>1</v>
      </c>
      <c r="O143" s="95" t="s">
        <v>39</v>
      </c>
      <c r="P143" s="96">
        <v>0</v>
      </c>
      <c r="Q143" s="96">
        <f t="shared" si="11"/>
        <v>0</v>
      </c>
      <c r="R143" s="96">
        <v>0</v>
      </c>
      <c r="S143" s="96">
        <f t="shared" si="12"/>
        <v>0</v>
      </c>
      <c r="T143" s="96">
        <v>0</v>
      </c>
      <c r="U143" s="97">
        <f t="shared" si="13"/>
        <v>0</v>
      </c>
      <c r="AS143" s="98" t="s">
        <v>87</v>
      </c>
      <c r="AU143" s="98" t="s">
        <v>130</v>
      </c>
      <c r="AV143" s="98" t="s">
        <v>83</v>
      </c>
      <c r="AZ143" s="3" t="s">
        <v>128</v>
      </c>
      <c r="BF143" s="99">
        <f t="shared" si="14"/>
        <v>0</v>
      </c>
      <c r="BG143" s="99">
        <f t="shared" si="15"/>
        <v>0</v>
      </c>
      <c r="BH143" s="99">
        <f t="shared" si="16"/>
        <v>0</v>
      </c>
      <c r="BI143" s="99">
        <f t="shared" si="17"/>
        <v>0</v>
      </c>
      <c r="BJ143" s="99">
        <f t="shared" si="18"/>
        <v>0</v>
      </c>
      <c r="BK143" s="3" t="s">
        <v>81</v>
      </c>
      <c r="BL143" s="99">
        <f t="shared" si="19"/>
        <v>0</v>
      </c>
      <c r="BM143" s="3" t="s">
        <v>87</v>
      </c>
      <c r="BN143" s="98" t="s">
        <v>143</v>
      </c>
    </row>
    <row r="144" spans="2:66" s="10" customFormat="1" ht="30" customHeight="1" x14ac:dyDescent="0.3">
      <c r="B144" s="11"/>
      <c r="C144" s="88" t="s">
        <v>137</v>
      </c>
      <c r="D144" s="88" t="s">
        <v>130</v>
      </c>
      <c r="E144" s="89" t="s">
        <v>213</v>
      </c>
      <c r="F144" s="1" t="s">
        <v>216</v>
      </c>
      <c r="G144" s="204"/>
      <c r="H144" s="90" t="s">
        <v>131</v>
      </c>
      <c r="I144" s="91">
        <v>1</v>
      </c>
      <c r="J144" s="2">
        <v>0</v>
      </c>
      <c r="K144" s="92">
        <f t="shared" si="10"/>
        <v>0</v>
      </c>
      <c r="L144" s="93" t="s">
        <v>1</v>
      </c>
      <c r="M144" s="11"/>
      <c r="N144" s="94" t="s">
        <v>1</v>
      </c>
      <c r="O144" s="95" t="s">
        <v>39</v>
      </c>
      <c r="P144" s="96">
        <v>0</v>
      </c>
      <c r="Q144" s="96">
        <f t="shared" si="11"/>
        <v>0</v>
      </c>
      <c r="R144" s="96">
        <v>0</v>
      </c>
      <c r="S144" s="96">
        <f t="shared" si="12"/>
        <v>0</v>
      </c>
      <c r="T144" s="96">
        <v>0</v>
      </c>
      <c r="U144" s="97">
        <f t="shared" si="13"/>
        <v>0</v>
      </c>
      <c r="AS144" s="98" t="s">
        <v>87</v>
      </c>
      <c r="AU144" s="98" t="s">
        <v>130</v>
      </c>
      <c r="AV144" s="98" t="s">
        <v>83</v>
      </c>
      <c r="AZ144" s="3" t="s">
        <v>128</v>
      </c>
      <c r="BF144" s="99">
        <f t="shared" si="14"/>
        <v>0</v>
      </c>
      <c r="BG144" s="99">
        <f t="shared" si="15"/>
        <v>0</v>
      </c>
      <c r="BH144" s="99">
        <f t="shared" si="16"/>
        <v>0</v>
      </c>
      <c r="BI144" s="99">
        <f t="shared" si="17"/>
        <v>0</v>
      </c>
      <c r="BJ144" s="99">
        <f t="shared" si="18"/>
        <v>0</v>
      </c>
      <c r="BK144" s="3" t="s">
        <v>81</v>
      </c>
      <c r="BL144" s="99">
        <f t="shared" si="19"/>
        <v>0</v>
      </c>
      <c r="BM144" s="3" t="s">
        <v>87</v>
      </c>
      <c r="BN144" s="98" t="s">
        <v>144</v>
      </c>
    </row>
    <row r="145" spans="2:66" s="10" customFormat="1" ht="30" customHeight="1" x14ac:dyDescent="0.3">
      <c r="B145" s="11"/>
      <c r="C145" s="88" t="s">
        <v>145</v>
      </c>
      <c r="D145" s="88" t="s">
        <v>130</v>
      </c>
      <c r="E145" s="89" t="s">
        <v>222</v>
      </c>
      <c r="F145" s="1" t="s">
        <v>216</v>
      </c>
      <c r="G145" s="204"/>
      <c r="H145" s="90" t="s">
        <v>131</v>
      </c>
      <c r="I145" s="91">
        <v>1</v>
      </c>
      <c r="J145" s="2">
        <v>0</v>
      </c>
      <c r="K145" s="92">
        <f t="shared" si="10"/>
        <v>0</v>
      </c>
      <c r="L145" s="93" t="s">
        <v>1</v>
      </c>
      <c r="M145" s="11"/>
      <c r="N145" s="94" t="s">
        <v>1</v>
      </c>
      <c r="O145" s="95" t="s">
        <v>39</v>
      </c>
      <c r="P145" s="96">
        <v>0</v>
      </c>
      <c r="Q145" s="96">
        <f t="shared" si="11"/>
        <v>0</v>
      </c>
      <c r="R145" s="96">
        <v>0</v>
      </c>
      <c r="S145" s="96">
        <f t="shared" si="12"/>
        <v>0</v>
      </c>
      <c r="T145" s="96">
        <v>0</v>
      </c>
      <c r="U145" s="97">
        <f t="shared" si="13"/>
        <v>0</v>
      </c>
      <c r="AS145" s="98" t="s">
        <v>87</v>
      </c>
      <c r="AU145" s="98" t="s">
        <v>130</v>
      </c>
      <c r="AV145" s="98" t="s">
        <v>83</v>
      </c>
      <c r="AZ145" s="3" t="s">
        <v>128</v>
      </c>
      <c r="BF145" s="99">
        <f t="shared" si="14"/>
        <v>0</v>
      </c>
      <c r="BG145" s="99">
        <f t="shared" si="15"/>
        <v>0</v>
      </c>
      <c r="BH145" s="99">
        <f t="shared" si="16"/>
        <v>0</v>
      </c>
      <c r="BI145" s="99">
        <f t="shared" si="17"/>
        <v>0</v>
      </c>
      <c r="BJ145" s="99">
        <f t="shared" si="18"/>
        <v>0</v>
      </c>
      <c r="BK145" s="3" t="s">
        <v>81</v>
      </c>
      <c r="BL145" s="99">
        <f t="shared" si="19"/>
        <v>0</v>
      </c>
      <c r="BM145" s="3" t="s">
        <v>87</v>
      </c>
      <c r="BN145" s="98" t="s">
        <v>146</v>
      </c>
    </row>
    <row r="146" spans="2:66" s="10" customFormat="1" ht="30" customHeight="1" x14ac:dyDescent="0.3">
      <c r="B146" s="11"/>
      <c r="C146" s="88" t="s">
        <v>132</v>
      </c>
      <c r="D146" s="88" t="s">
        <v>130</v>
      </c>
      <c r="E146" s="89" t="s">
        <v>223</v>
      </c>
      <c r="F146" s="1" t="s">
        <v>216</v>
      </c>
      <c r="G146" s="204"/>
      <c r="H146" s="90" t="s">
        <v>131</v>
      </c>
      <c r="I146" s="91">
        <v>1</v>
      </c>
      <c r="J146" s="2">
        <v>0</v>
      </c>
      <c r="K146" s="92">
        <f t="shared" si="10"/>
        <v>0</v>
      </c>
      <c r="L146" s="93" t="s">
        <v>1</v>
      </c>
      <c r="M146" s="11"/>
      <c r="N146" s="94" t="s">
        <v>1</v>
      </c>
      <c r="O146" s="95" t="s">
        <v>39</v>
      </c>
      <c r="P146" s="96">
        <v>0</v>
      </c>
      <c r="Q146" s="96">
        <f t="shared" si="11"/>
        <v>0</v>
      </c>
      <c r="R146" s="96">
        <v>0</v>
      </c>
      <c r="S146" s="96">
        <f t="shared" si="12"/>
        <v>0</v>
      </c>
      <c r="T146" s="96">
        <v>0</v>
      </c>
      <c r="U146" s="97">
        <f t="shared" si="13"/>
        <v>0</v>
      </c>
      <c r="AS146" s="98" t="s">
        <v>87</v>
      </c>
      <c r="AU146" s="98" t="s">
        <v>130</v>
      </c>
      <c r="AV146" s="98" t="s">
        <v>83</v>
      </c>
      <c r="AZ146" s="3" t="s">
        <v>128</v>
      </c>
      <c r="BF146" s="99">
        <f t="shared" si="14"/>
        <v>0</v>
      </c>
      <c r="BG146" s="99">
        <f t="shared" si="15"/>
        <v>0</v>
      </c>
      <c r="BH146" s="99">
        <f t="shared" si="16"/>
        <v>0</v>
      </c>
      <c r="BI146" s="99">
        <f t="shared" si="17"/>
        <v>0</v>
      </c>
      <c r="BJ146" s="99">
        <f t="shared" si="18"/>
        <v>0</v>
      </c>
      <c r="BK146" s="3" t="s">
        <v>81</v>
      </c>
      <c r="BL146" s="99">
        <f t="shared" si="19"/>
        <v>0</v>
      </c>
      <c r="BM146" s="3" t="s">
        <v>87</v>
      </c>
      <c r="BN146" s="98" t="s">
        <v>134</v>
      </c>
    </row>
    <row r="147" spans="2:66" s="10" customFormat="1" ht="30" customHeight="1" x14ac:dyDescent="0.3">
      <c r="B147" s="11"/>
      <c r="C147" s="88" t="s">
        <v>147</v>
      </c>
      <c r="D147" s="88" t="s">
        <v>130</v>
      </c>
      <c r="E147" s="89" t="s">
        <v>195</v>
      </c>
      <c r="F147" s="1" t="s">
        <v>216</v>
      </c>
      <c r="G147" s="204"/>
      <c r="H147" s="90" t="s">
        <v>131</v>
      </c>
      <c r="I147" s="91">
        <v>1</v>
      </c>
      <c r="J147" s="2">
        <v>0</v>
      </c>
      <c r="K147" s="92">
        <f t="shared" si="10"/>
        <v>0</v>
      </c>
      <c r="L147" s="93" t="s">
        <v>1</v>
      </c>
      <c r="M147" s="11"/>
      <c r="N147" s="94" t="s">
        <v>1</v>
      </c>
      <c r="O147" s="95" t="s">
        <v>39</v>
      </c>
      <c r="P147" s="96">
        <v>0</v>
      </c>
      <c r="Q147" s="96">
        <f t="shared" si="11"/>
        <v>0</v>
      </c>
      <c r="R147" s="96">
        <v>0</v>
      </c>
      <c r="S147" s="96">
        <f t="shared" si="12"/>
        <v>0</v>
      </c>
      <c r="T147" s="96">
        <v>0</v>
      </c>
      <c r="U147" s="97">
        <f t="shared" si="13"/>
        <v>0</v>
      </c>
      <c r="AS147" s="98" t="s">
        <v>87</v>
      </c>
      <c r="AU147" s="98" t="s">
        <v>130</v>
      </c>
      <c r="AV147" s="98" t="s">
        <v>83</v>
      </c>
      <c r="AZ147" s="3" t="s">
        <v>128</v>
      </c>
      <c r="BF147" s="99">
        <f t="shared" si="14"/>
        <v>0</v>
      </c>
      <c r="BG147" s="99">
        <f t="shared" si="15"/>
        <v>0</v>
      </c>
      <c r="BH147" s="99">
        <f t="shared" si="16"/>
        <v>0</v>
      </c>
      <c r="BI147" s="99">
        <f t="shared" si="17"/>
        <v>0</v>
      </c>
      <c r="BJ147" s="99">
        <f t="shared" si="18"/>
        <v>0</v>
      </c>
      <c r="BK147" s="3" t="s">
        <v>81</v>
      </c>
      <c r="BL147" s="99">
        <f t="shared" si="19"/>
        <v>0</v>
      </c>
      <c r="BM147" s="3" t="s">
        <v>87</v>
      </c>
      <c r="BN147" s="98" t="s">
        <v>148</v>
      </c>
    </row>
    <row r="148" spans="2:66" s="10" customFormat="1" ht="30" customHeight="1" x14ac:dyDescent="0.3">
      <c r="B148" s="11"/>
      <c r="C148" s="88" t="s">
        <v>138</v>
      </c>
      <c r="D148" s="88" t="s">
        <v>130</v>
      </c>
      <c r="E148" s="89" t="s">
        <v>196</v>
      </c>
      <c r="F148" s="1" t="s">
        <v>216</v>
      </c>
      <c r="G148" s="204"/>
      <c r="H148" s="90" t="s">
        <v>131</v>
      </c>
      <c r="I148" s="91">
        <v>1</v>
      </c>
      <c r="J148" s="2">
        <v>0</v>
      </c>
      <c r="K148" s="92">
        <f t="shared" si="10"/>
        <v>0</v>
      </c>
      <c r="L148" s="93" t="s">
        <v>1</v>
      </c>
      <c r="M148" s="11"/>
      <c r="N148" s="94" t="s">
        <v>1</v>
      </c>
      <c r="O148" s="95" t="s">
        <v>39</v>
      </c>
      <c r="P148" s="96">
        <v>0</v>
      </c>
      <c r="Q148" s="96">
        <f t="shared" si="11"/>
        <v>0</v>
      </c>
      <c r="R148" s="96">
        <v>0</v>
      </c>
      <c r="S148" s="96">
        <f t="shared" si="12"/>
        <v>0</v>
      </c>
      <c r="T148" s="96">
        <v>0</v>
      </c>
      <c r="U148" s="97">
        <f t="shared" si="13"/>
        <v>0</v>
      </c>
      <c r="AS148" s="98" t="s">
        <v>87</v>
      </c>
      <c r="AU148" s="98" t="s">
        <v>130</v>
      </c>
      <c r="AV148" s="98" t="s">
        <v>83</v>
      </c>
      <c r="AZ148" s="3" t="s">
        <v>128</v>
      </c>
      <c r="BF148" s="99">
        <f t="shared" si="14"/>
        <v>0</v>
      </c>
      <c r="BG148" s="99">
        <f t="shared" si="15"/>
        <v>0</v>
      </c>
      <c r="BH148" s="99">
        <f t="shared" si="16"/>
        <v>0</v>
      </c>
      <c r="BI148" s="99">
        <f t="shared" si="17"/>
        <v>0</v>
      </c>
      <c r="BJ148" s="99">
        <f t="shared" si="18"/>
        <v>0</v>
      </c>
      <c r="BK148" s="3" t="s">
        <v>81</v>
      </c>
      <c r="BL148" s="99">
        <f t="shared" si="19"/>
        <v>0</v>
      </c>
      <c r="BM148" s="3" t="s">
        <v>87</v>
      </c>
      <c r="BN148" s="98" t="s">
        <v>149</v>
      </c>
    </row>
    <row r="149" spans="2:66" s="10" customFormat="1" ht="30" customHeight="1" x14ac:dyDescent="0.3">
      <c r="B149" s="11"/>
      <c r="C149" s="88" t="s">
        <v>150</v>
      </c>
      <c r="D149" s="88" t="s">
        <v>130</v>
      </c>
      <c r="E149" s="89" t="s">
        <v>203</v>
      </c>
      <c r="F149" s="1" t="s">
        <v>216</v>
      </c>
      <c r="G149" s="204"/>
      <c r="H149" s="90" t="s">
        <v>131</v>
      </c>
      <c r="I149" s="91">
        <v>1</v>
      </c>
      <c r="J149" s="2">
        <v>0</v>
      </c>
      <c r="K149" s="92">
        <f t="shared" si="10"/>
        <v>0</v>
      </c>
      <c r="L149" s="93" t="s">
        <v>1</v>
      </c>
      <c r="M149" s="11"/>
      <c r="N149" s="94" t="s">
        <v>1</v>
      </c>
      <c r="O149" s="95" t="s">
        <v>39</v>
      </c>
      <c r="P149" s="96">
        <v>0</v>
      </c>
      <c r="Q149" s="96">
        <f t="shared" si="11"/>
        <v>0</v>
      </c>
      <c r="R149" s="96">
        <v>0</v>
      </c>
      <c r="S149" s="96">
        <f t="shared" si="12"/>
        <v>0</v>
      </c>
      <c r="T149" s="96">
        <v>0</v>
      </c>
      <c r="U149" s="97">
        <f t="shared" si="13"/>
        <v>0</v>
      </c>
      <c r="AS149" s="98" t="s">
        <v>87</v>
      </c>
      <c r="AU149" s="98" t="s">
        <v>130</v>
      </c>
      <c r="AV149" s="98" t="s">
        <v>83</v>
      </c>
      <c r="AZ149" s="3" t="s">
        <v>128</v>
      </c>
      <c r="BF149" s="99">
        <f t="shared" si="14"/>
        <v>0</v>
      </c>
      <c r="BG149" s="99">
        <f t="shared" si="15"/>
        <v>0</v>
      </c>
      <c r="BH149" s="99">
        <f t="shared" si="16"/>
        <v>0</v>
      </c>
      <c r="BI149" s="99">
        <f t="shared" si="17"/>
        <v>0</v>
      </c>
      <c r="BJ149" s="99">
        <f t="shared" si="18"/>
        <v>0</v>
      </c>
      <c r="BK149" s="3" t="s">
        <v>81</v>
      </c>
      <c r="BL149" s="99">
        <f t="shared" si="19"/>
        <v>0</v>
      </c>
      <c r="BM149" s="3" t="s">
        <v>87</v>
      </c>
      <c r="BN149" s="98" t="s">
        <v>103</v>
      </c>
    </row>
    <row r="150" spans="2:66" s="10" customFormat="1" ht="30" customHeight="1" x14ac:dyDescent="0.3">
      <c r="B150" s="11"/>
      <c r="C150" s="88" t="s">
        <v>102</v>
      </c>
      <c r="D150" s="88" t="s">
        <v>130</v>
      </c>
      <c r="E150" s="89" t="s">
        <v>229</v>
      </c>
      <c r="F150" s="1" t="s">
        <v>216</v>
      </c>
      <c r="G150" s="204"/>
      <c r="H150" s="90" t="s">
        <v>131</v>
      </c>
      <c r="I150" s="91">
        <v>30</v>
      </c>
      <c r="J150" s="2">
        <v>0</v>
      </c>
      <c r="K150" s="92">
        <f t="shared" si="10"/>
        <v>0</v>
      </c>
      <c r="L150" s="93" t="s">
        <v>1</v>
      </c>
      <c r="M150" s="11"/>
      <c r="N150" s="94" t="s">
        <v>1</v>
      </c>
      <c r="O150" s="95" t="s">
        <v>39</v>
      </c>
      <c r="P150" s="96">
        <v>0</v>
      </c>
      <c r="Q150" s="96">
        <f t="shared" si="11"/>
        <v>0</v>
      </c>
      <c r="R150" s="96">
        <v>0</v>
      </c>
      <c r="S150" s="96">
        <f t="shared" si="12"/>
        <v>0</v>
      </c>
      <c r="T150" s="96">
        <v>0</v>
      </c>
      <c r="U150" s="97">
        <f t="shared" si="13"/>
        <v>0</v>
      </c>
      <c r="AS150" s="98" t="s">
        <v>87</v>
      </c>
      <c r="AU150" s="98" t="s">
        <v>130</v>
      </c>
      <c r="AV150" s="98" t="s">
        <v>83</v>
      </c>
      <c r="AZ150" s="3" t="s">
        <v>128</v>
      </c>
      <c r="BF150" s="99">
        <f t="shared" si="14"/>
        <v>0</v>
      </c>
      <c r="BG150" s="99">
        <f t="shared" si="15"/>
        <v>0</v>
      </c>
      <c r="BH150" s="99">
        <f t="shared" si="16"/>
        <v>0</v>
      </c>
      <c r="BI150" s="99">
        <f t="shared" si="17"/>
        <v>0</v>
      </c>
      <c r="BJ150" s="99">
        <f t="shared" si="18"/>
        <v>0</v>
      </c>
      <c r="BK150" s="3" t="s">
        <v>81</v>
      </c>
      <c r="BL150" s="99">
        <f t="shared" si="19"/>
        <v>0</v>
      </c>
      <c r="BM150" s="3" t="s">
        <v>87</v>
      </c>
      <c r="BN150" s="98" t="s">
        <v>104</v>
      </c>
    </row>
    <row r="151" spans="2:66" s="10" customFormat="1" ht="30" customHeight="1" x14ac:dyDescent="0.3">
      <c r="B151" s="11"/>
      <c r="C151" s="88" t="s">
        <v>7</v>
      </c>
      <c r="D151" s="88" t="s">
        <v>130</v>
      </c>
      <c r="E151" s="89" t="s">
        <v>231</v>
      </c>
      <c r="F151" s="1" t="s">
        <v>216</v>
      </c>
      <c r="G151" s="204"/>
      <c r="H151" s="90" t="s">
        <v>131</v>
      </c>
      <c r="I151" s="91">
        <v>30</v>
      </c>
      <c r="J151" s="2">
        <v>0</v>
      </c>
      <c r="K151" s="92">
        <f t="shared" si="10"/>
        <v>0</v>
      </c>
      <c r="L151" s="93" t="s">
        <v>1</v>
      </c>
      <c r="M151" s="11"/>
      <c r="N151" s="94" t="s">
        <v>1</v>
      </c>
      <c r="O151" s="95" t="s">
        <v>39</v>
      </c>
      <c r="P151" s="96">
        <v>0</v>
      </c>
      <c r="Q151" s="96">
        <f t="shared" si="11"/>
        <v>0</v>
      </c>
      <c r="R151" s="96">
        <v>0</v>
      </c>
      <c r="S151" s="96">
        <f t="shared" si="12"/>
        <v>0</v>
      </c>
      <c r="T151" s="96">
        <v>0</v>
      </c>
      <c r="U151" s="97">
        <f t="shared" si="13"/>
        <v>0</v>
      </c>
      <c r="AS151" s="98" t="s">
        <v>87</v>
      </c>
      <c r="AU151" s="98" t="s">
        <v>130</v>
      </c>
      <c r="AV151" s="98" t="s">
        <v>83</v>
      </c>
      <c r="AZ151" s="3" t="s">
        <v>128</v>
      </c>
      <c r="BF151" s="99">
        <f t="shared" si="14"/>
        <v>0</v>
      </c>
      <c r="BG151" s="99">
        <f t="shared" si="15"/>
        <v>0</v>
      </c>
      <c r="BH151" s="99">
        <f t="shared" si="16"/>
        <v>0</v>
      </c>
      <c r="BI151" s="99">
        <f t="shared" si="17"/>
        <v>0</v>
      </c>
      <c r="BJ151" s="99">
        <f t="shared" si="18"/>
        <v>0</v>
      </c>
      <c r="BK151" s="3" t="s">
        <v>81</v>
      </c>
      <c r="BL151" s="99">
        <f t="shared" si="19"/>
        <v>0</v>
      </c>
      <c r="BM151" s="3" t="s">
        <v>87</v>
      </c>
      <c r="BN151" s="98" t="s">
        <v>89</v>
      </c>
    </row>
    <row r="152" spans="2:66" s="10" customFormat="1" ht="30" customHeight="1" x14ac:dyDescent="0.3">
      <c r="B152" s="11"/>
      <c r="C152" s="88" t="s">
        <v>140</v>
      </c>
      <c r="D152" s="88" t="s">
        <v>130</v>
      </c>
      <c r="E152" s="89" t="s">
        <v>214</v>
      </c>
      <c r="F152" s="1" t="s">
        <v>216</v>
      </c>
      <c r="G152" s="204"/>
      <c r="H152" s="90" t="s">
        <v>131</v>
      </c>
      <c r="I152" s="91">
        <v>1</v>
      </c>
      <c r="J152" s="2">
        <v>0</v>
      </c>
      <c r="K152" s="92">
        <f t="shared" si="10"/>
        <v>0</v>
      </c>
      <c r="L152" s="93" t="s">
        <v>1</v>
      </c>
      <c r="M152" s="11"/>
      <c r="N152" s="94" t="s">
        <v>1</v>
      </c>
      <c r="O152" s="95" t="s">
        <v>39</v>
      </c>
      <c r="P152" s="96">
        <v>0</v>
      </c>
      <c r="Q152" s="96">
        <f t="shared" si="11"/>
        <v>0</v>
      </c>
      <c r="R152" s="96">
        <v>0</v>
      </c>
      <c r="S152" s="96">
        <f t="shared" si="12"/>
        <v>0</v>
      </c>
      <c r="T152" s="96">
        <v>0</v>
      </c>
      <c r="U152" s="97">
        <f t="shared" si="13"/>
        <v>0</v>
      </c>
      <c r="AS152" s="98" t="s">
        <v>87</v>
      </c>
      <c r="AU152" s="98" t="s">
        <v>130</v>
      </c>
      <c r="AV152" s="98" t="s">
        <v>83</v>
      </c>
      <c r="AZ152" s="3" t="s">
        <v>128</v>
      </c>
      <c r="BF152" s="99">
        <f t="shared" si="14"/>
        <v>0</v>
      </c>
      <c r="BG152" s="99">
        <f t="shared" si="15"/>
        <v>0</v>
      </c>
      <c r="BH152" s="99">
        <f t="shared" si="16"/>
        <v>0</v>
      </c>
      <c r="BI152" s="99">
        <f t="shared" si="17"/>
        <v>0</v>
      </c>
      <c r="BJ152" s="99">
        <f t="shared" si="18"/>
        <v>0</v>
      </c>
      <c r="BK152" s="3" t="s">
        <v>81</v>
      </c>
      <c r="BL152" s="99">
        <f t="shared" si="19"/>
        <v>0</v>
      </c>
      <c r="BM152" s="3" t="s">
        <v>87</v>
      </c>
      <c r="BN152" s="98" t="s">
        <v>151</v>
      </c>
    </row>
    <row r="153" spans="2:66" s="10" customFormat="1" ht="30" customHeight="1" x14ac:dyDescent="0.3">
      <c r="B153" s="11"/>
      <c r="C153" s="88" t="s">
        <v>152</v>
      </c>
      <c r="D153" s="88" t="s">
        <v>130</v>
      </c>
      <c r="E153" s="89" t="s">
        <v>230</v>
      </c>
      <c r="F153" s="1" t="s">
        <v>216</v>
      </c>
      <c r="G153" s="205"/>
      <c r="H153" s="90" t="s">
        <v>131</v>
      </c>
      <c r="I153" s="91">
        <v>2</v>
      </c>
      <c r="J153" s="2">
        <v>0</v>
      </c>
      <c r="K153" s="92">
        <f t="shared" si="10"/>
        <v>0</v>
      </c>
      <c r="L153" s="93" t="s">
        <v>1</v>
      </c>
      <c r="M153" s="11"/>
      <c r="N153" s="100" t="s">
        <v>1</v>
      </c>
      <c r="O153" s="101" t="s">
        <v>39</v>
      </c>
      <c r="P153" s="102">
        <v>0</v>
      </c>
      <c r="Q153" s="102">
        <f t="shared" si="11"/>
        <v>0</v>
      </c>
      <c r="R153" s="102">
        <v>0</v>
      </c>
      <c r="S153" s="102">
        <f t="shared" si="12"/>
        <v>0</v>
      </c>
      <c r="T153" s="102">
        <v>0</v>
      </c>
      <c r="U153" s="103">
        <f t="shared" si="13"/>
        <v>0</v>
      </c>
      <c r="AS153" s="98" t="s">
        <v>87</v>
      </c>
      <c r="AU153" s="98" t="s">
        <v>130</v>
      </c>
      <c r="AV153" s="98" t="s">
        <v>83</v>
      </c>
      <c r="AZ153" s="3" t="s">
        <v>128</v>
      </c>
      <c r="BF153" s="99">
        <f t="shared" si="14"/>
        <v>0</v>
      </c>
      <c r="BG153" s="99">
        <f t="shared" si="15"/>
        <v>0</v>
      </c>
      <c r="BH153" s="99">
        <f t="shared" si="16"/>
        <v>0</v>
      </c>
      <c r="BI153" s="99">
        <f t="shared" si="17"/>
        <v>0</v>
      </c>
      <c r="BJ153" s="99">
        <f t="shared" si="18"/>
        <v>0</v>
      </c>
      <c r="BK153" s="3" t="s">
        <v>81</v>
      </c>
      <c r="BL153" s="99">
        <f t="shared" si="19"/>
        <v>0</v>
      </c>
      <c r="BM153" s="3" t="s">
        <v>87</v>
      </c>
      <c r="BN153" s="98" t="s">
        <v>153</v>
      </c>
    </row>
    <row r="154" spans="2:66" s="10" customFormat="1" ht="6.95" customHeight="1" x14ac:dyDescent="0.3">
      <c r="B154" s="37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11"/>
    </row>
  </sheetData>
  <sheetProtection algorithmName="SHA-512" hashValue="CLQfUC6pd6/AjFRaB9BTbTSZ4xY3EmaFQInb9lhn/rL673S9hE6KTO3Rr+qbCJve1AW4ACO6ek0D2FwmXgrlsA==" saltValue="6V8eu+r+dMGTs5qkgV1/pA==" spinCount="100000" sheet="1" objects="1" scenarios="1" selectLockedCells="1"/>
  <autoFilter ref="C126:L153" xr:uid="{00000000-0009-0000-0000-000013000000}"/>
  <mergeCells count="17">
    <mergeCell ref="E91:I91"/>
    <mergeCell ref="E7:I7"/>
    <mergeCell ref="E11:I11"/>
    <mergeCell ref="E9:I9"/>
    <mergeCell ref="E13:I13"/>
    <mergeCell ref="E22:I22"/>
    <mergeCell ref="M2:W2"/>
    <mergeCell ref="E31:I31"/>
    <mergeCell ref="E85:I85"/>
    <mergeCell ref="E89:I89"/>
    <mergeCell ref="E87:I87"/>
    <mergeCell ref="G130:G138"/>
    <mergeCell ref="G140:G153"/>
    <mergeCell ref="E113:I113"/>
    <mergeCell ref="E117:I117"/>
    <mergeCell ref="E115:I115"/>
    <mergeCell ref="E119:I11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učebna jazyky 42 - AV</vt:lpstr>
      <vt:lpstr>učebna fyziky 39 - AV</vt:lpstr>
      <vt:lpstr>'Rekapitulace stavby'!Názvy_tisku</vt:lpstr>
      <vt:lpstr>'učebna fyziky 39 - AV'!Názvy_tisku</vt:lpstr>
      <vt:lpstr>'učebna jazyky 42 - AV'!Názvy_tisku</vt:lpstr>
      <vt:lpstr>'Rekapitulace stavby'!Oblast_tisku</vt:lpstr>
      <vt:lpstr>'učebna fyziky 39 - AV'!Oblast_tisku</vt:lpstr>
      <vt:lpstr>'učebna jazyky 42 - AV'!Oblast_tisku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MIRA-PC\Uživatel</dc:creator>
  <cp:lastModifiedBy>Pöselt Lukáš</cp:lastModifiedBy>
  <dcterms:created xsi:type="dcterms:W3CDTF">2024-12-03T11:43:02Z</dcterms:created>
  <dcterms:modified xsi:type="dcterms:W3CDTF">2025-12-31T09:37:04Z</dcterms:modified>
</cp:coreProperties>
</file>